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OSP\Budget templates\"/>
    </mc:Choice>
  </mc:AlternateContent>
  <bookViews>
    <workbookView xWindow="0" yWindow="0" windowWidth="20496" windowHeight="7020" tabRatio="720"/>
  </bookViews>
  <sheets>
    <sheet name="Face Page" sheetId="31" r:id="rId1"/>
    <sheet name="Base Budget" sheetId="1" r:id="rId2"/>
    <sheet name="Form Page 4" sheetId="27" r:id="rId3"/>
    <sheet name="Add Form Page 4" sheetId="39" r:id="rId4"/>
    <sheet name="Form Page 5" sheetId="28" r:id="rId5"/>
    <sheet name="Checklist" sheetId="33" r:id="rId6"/>
    <sheet name="LOOKUP" sheetId="38" state="hidden" r:id="rId7"/>
  </sheets>
  <definedNames>
    <definedName name="_Regression_Int" localSheetId="0" hidden="1">1</definedName>
    <definedName name="ApptLookup">LOOKUP!$K$2:$K$4</definedName>
    <definedName name="ApptType">LOOKUP!$Y$2:$Y$4</definedName>
    <definedName name="FirstIndirect" localSheetId="5">Checklist!$O$36</definedName>
    <definedName name="FringeBenefits">" "</definedName>
    <definedName name="FrLookup">LOOKUP!$T$2:$W$31</definedName>
    <definedName name="IDC">'Base Budget'!#REF!</definedName>
    <definedName name="IDCLookupTable">LOOKUP!$F$2:$I$46</definedName>
    <definedName name="LocationPercentLookup">LOOKUP!$L$2:$L$6</definedName>
    <definedName name="Official">LOOKUP!$A$3:$A$9</definedName>
    <definedName name="OfficialLookup">LOOKUP!$A$3:$D$11</definedName>
    <definedName name="Position">LOOKUP!#REF!</definedName>
    <definedName name="_xlnm.Print_Area" localSheetId="1">'Base Budget'!$A$1:$R$135</definedName>
    <definedName name="_xlnm.Print_Area" localSheetId="5">Checklist!$A$1:$O$53</definedName>
    <definedName name="_xlnm.Print_Area" localSheetId="0">'Face Page'!$A$1:$O$53</definedName>
    <definedName name="_xlnm.Print_Area" localSheetId="2">'Form Page 4'!$A$2:$M$66</definedName>
    <definedName name="_xlnm.Print_Area" localSheetId="4">'Form Page 5'!$A$2:$L$60</definedName>
    <definedName name="Print_Area_MI" localSheetId="0">'Face Page'!$A$1:$P$79</definedName>
    <definedName name="StartDate">'Face Page'!$A$31</definedName>
    <definedName name="term">'Base Budget'!$B$12</definedName>
  </definedNames>
  <calcPr calcId="162913"/>
</workbook>
</file>

<file path=xl/calcChain.xml><?xml version="1.0" encoding="utf-8"?>
<calcChain xmlns="http://schemas.openxmlformats.org/spreadsheetml/2006/main">
  <c r="F2" i="38" l="1"/>
  <c r="F3" i="38"/>
  <c r="F4" i="38"/>
  <c r="F5" i="38"/>
  <c r="F6" i="38"/>
  <c r="F7" i="38"/>
  <c r="F8" i="38"/>
  <c r="F9" i="38"/>
  <c r="F10" i="38"/>
  <c r="F11" i="38"/>
  <c r="F12" i="38"/>
  <c r="F13" i="38"/>
  <c r="F14" i="38"/>
  <c r="F15" i="38"/>
  <c r="F16" i="38"/>
  <c r="F17" i="38"/>
  <c r="F18" i="38"/>
  <c r="F19" i="38"/>
  <c r="F20" i="38"/>
  <c r="F21" i="38"/>
  <c r="T44" i="38"/>
  <c r="T45" i="38"/>
  <c r="T46" i="38"/>
  <c r="T47" i="38"/>
  <c r="T48" i="38"/>
  <c r="T49" i="38"/>
  <c r="T50" i="38"/>
  <c r="T51" i="38"/>
  <c r="T52" i="38"/>
  <c r="T53" i="38"/>
  <c r="T54" i="38"/>
  <c r="T55" i="38"/>
  <c r="T56" i="38"/>
  <c r="T57" i="38"/>
  <c r="T58" i="38"/>
  <c r="T59" i="38"/>
  <c r="T60" i="38"/>
  <c r="T61" i="38"/>
  <c r="T38" i="38" l="1"/>
  <c r="T32" i="38"/>
  <c r="T26" i="38" l="1"/>
  <c r="T20" i="38" l="1"/>
  <c r="T14" i="38"/>
  <c r="T8" i="38"/>
  <c r="T2" i="38"/>
  <c r="F47" i="38"/>
  <c r="F48" i="38"/>
  <c r="F49" i="38"/>
  <c r="F50" i="38"/>
  <c r="F51" i="38"/>
  <c r="F52" i="38"/>
  <c r="F53" i="38"/>
  <c r="F54" i="38"/>
  <c r="F55" i="38"/>
  <c r="F56" i="38"/>
  <c r="T33" i="38"/>
  <c r="T34" i="38"/>
  <c r="T35" i="38"/>
  <c r="T36" i="38"/>
  <c r="T37" i="38"/>
  <c r="T39" i="38"/>
  <c r="T40" i="38"/>
  <c r="T41" i="38"/>
  <c r="T42" i="38"/>
  <c r="T43" i="38"/>
  <c r="F43" i="38"/>
  <c r="F44" i="38"/>
  <c r="F45" i="38"/>
  <c r="F46" i="38"/>
  <c r="F38" i="38"/>
  <c r="F39" i="38"/>
  <c r="F40" i="38"/>
  <c r="F41" i="38"/>
  <c r="F42" i="38"/>
  <c r="F37" i="38"/>
  <c r="J1" i="33"/>
  <c r="I2" i="28"/>
  <c r="K5" i="39"/>
  <c r="K4" i="27"/>
  <c r="F33" i="38"/>
  <c r="F34" i="38"/>
  <c r="F35" i="38"/>
  <c r="F36" i="38"/>
  <c r="F32" i="38"/>
  <c r="F28" i="38"/>
  <c r="F29" i="38"/>
  <c r="F30" i="38"/>
  <c r="F31" i="38"/>
  <c r="F27" i="38"/>
  <c r="F23" i="38"/>
  <c r="F24" i="38"/>
  <c r="F25" i="38"/>
  <c r="F26" i="38"/>
  <c r="F22" i="38"/>
  <c r="B21" i="1"/>
  <c r="A12" i="1"/>
  <c r="J23" i="39"/>
  <c r="J21" i="39"/>
  <c r="J19" i="39"/>
  <c r="J17" i="39"/>
  <c r="J15" i="39"/>
  <c r="J13" i="39"/>
  <c r="G20" i="39"/>
  <c r="F22" i="39"/>
  <c r="F20" i="39"/>
  <c r="F18" i="39"/>
  <c r="F16" i="39"/>
  <c r="F14" i="39"/>
  <c r="F12" i="39"/>
  <c r="A23" i="39"/>
  <c r="A21" i="39"/>
  <c r="A19" i="39"/>
  <c r="A17" i="39"/>
  <c r="A15" i="39"/>
  <c r="A13" i="39"/>
  <c r="J27" i="27"/>
  <c r="J25" i="27"/>
  <c r="J23" i="27"/>
  <c r="J22" i="27"/>
  <c r="J20" i="27"/>
  <c r="J18" i="27"/>
  <c r="J16" i="27"/>
  <c r="J14" i="27"/>
  <c r="J12" i="27"/>
  <c r="G21" i="27"/>
  <c r="F27" i="27"/>
  <c r="F25" i="27"/>
  <c r="F23" i="27"/>
  <c r="F21" i="27"/>
  <c r="F19" i="27"/>
  <c r="F17" i="27"/>
  <c r="F15" i="27"/>
  <c r="F13" i="27"/>
  <c r="A28" i="27"/>
  <c r="A26" i="27"/>
  <c r="A24" i="27"/>
  <c r="A22" i="27"/>
  <c r="A20" i="27"/>
  <c r="A18" i="27"/>
  <c r="A12" i="27"/>
  <c r="A16" i="27"/>
  <c r="B41" i="31"/>
  <c r="A14" i="27"/>
  <c r="A51" i="27"/>
  <c r="C45" i="27"/>
  <c r="A38" i="27"/>
  <c r="A36" i="27"/>
  <c r="A33" i="27"/>
  <c r="G28" i="1"/>
  <c r="G27" i="1"/>
  <c r="G26" i="1"/>
  <c r="K77" i="1"/>
  <c r="J3" i="39"/>
  <c r="K2" i="27"/>
  <c r="E22" i="1"/>
  <c r="G13" i="27" s="1"/>
  <c r="H22" i="1"/>
  <c r="K14" i="27" s="1"/>
  <c r="T3" i="38"/>
  <c r="T4" i="38"/>
  <c r="T5" i="38"/>
  <c r="T6" i="38"/>
  <c r="T7" i="38"/>
  <c r="T9" i="38"/>
  <c r="T10" i="38"/>
  <c r="T11" i="38"/>
  <c r="T12" i="38"/>
  <c r="T13" i="38"/>
  <c r="T15" i="38"/>
  <c r="T16" i="38"/>
  <c r="T17" i="38"/>
  <c r="T18" i="38"/>
  <c r="T19" i="38"/>
  <c r="T21" i="38"/>
  <c r="T22" i="38"/>
  <c r="T23" i="38"/>
  <c r="T24" i="38"/>
  <c r="T25" i="38"/>
  <c r="T27" i="38"/>
  <c r="T28" i="38"/>
  <c r="T29" i="38"/>
  <c r="T30" i="38"/>
  <c r="T31" i="38"/>
  <c r="O108" i="1"/>
  <c r="O111" i="1"/>
  <c r="O112" i="1"/>
  <c r="O115" i="1"/>
  <c r="AB114" i="1" s="1"/>
  <c r="O116" i="1"/>
  <c r="O119" i="1"/>
  <c r="O120" i="1"/>
  <c r="O107" i="1"/>
  <c r="O98" i="1"/>
  <c r="O101" i="1"/>
  <c r="O49" i="1"/>
  <c r="O50" i="1"/>
  <c r="O51" i="1"/>
  <c r="O48" i="1"/>
  <c r="K56" i="1"/>
  <c r="J44" i="1"/>
  <c r="N52" i="1"/>
  <c r="M52" i="1"/>
  <c r="K52" i="1"/>
  <c r="J52" i="1"/>
  <c r="M36" i="27" s="1"/>
  <c r="I21" i="27"/>
  <c r="I23" i="27"/>
  <c r="I25" i="27"/>
  <c r="C21" i="1"/>
  <c r="G35" i="1"/>
  <c r="I22" i="39" s="1"/>
  <c r="F35" i="1"/>
  <c r="H22" i="39"/>
  <c r="E35" i="1"/>
  <c r="G22" i="39" s="1"/>
  <c r="G34" i="1"/>
  <c r="I20" i="39" s="1"/>
  <c r="F34" i="1"/>
  <c r="H20" i="39" s="1"/>
  <c r="E34" i="1"/>
  <c r="H34" i="1"/>
  <c r="G33" i="1"/>
  <c r="I18" i="39" s="1"/>
  <c r="F33" i="1"/>
  <c r="H18" i="39" s="1"/>
  <c r="E33" i="1"/>
  <c r="G18" i="39" s="1"/>
  <c r="G32" i="1"/>
  <c r="I16" i="39"/>
  <c r="F32" i="1"/>
  <c r="H16" i="39" s="1"/>
  <c r="E32" i="1"/>
  <c r="H32" i="1" s="1"/>
  <c r="G31" i="1"/>
  <c r="I14" i="39" s="1"/>
  <c r="F31" i="1"/>
  <c r="H14" i="39"/>
  <c r="E31" i="1"/>
  <c r="H31" i="1" s="1"/>
  <c r="G30" i="1"/>
  <c r="I12" i="39" s="1"/>
  <c r="F30" i="1"/>
  <c r="H12" i="39" s="1"/>
  <c r="E30" i="1"/>
  <c r="G12" i="39" s="1"/>
  <c r="H30" i="1"/>
  <c r="G29" i="1"/>
  <c r="I27" i="27" s="1"/>
  <c r="F29" i="1"/>
  <c r="H27" i="27" s="1"/>
  <c r="E29" i="1"/>
  <c r="G27" i="27" s="1"/>
  <c r="F28" i="1"/>
  <c r="H25" i="27"/>
  <c r="E28" i="1"/>
  <c r="H28" i="1" s="1"/>
  <c r="F27" i="1"/>
  <c r="H23" i="27" s="1"/>
  <c r="E27" i="1"/>
  <c r="H27" i="1" s="1"/>
  <c r="F26" i="1"/>
  <c r="H21" i="27"/>
  <c r="E26" i="1"/>
  <c r="H26" i="1" s="1"/>
  <c r="G25" i="1"/>
  <c r="I19" i="27" s="1"/>
  <c r="F25" i="1"/>
  <c r="H19" i="27" s="1"/>
  <c r="E25" i="1"/>
  <c r="G19" i="27" s="1"/>
  <c r="H25" i="1"/>
  <c r="G24" i="1"/>
  <c r="F24" i="1"/>
  <c r="H17" i="27"/>
  <c r="E24" i="1"/>
  <c r="G17" i="27" s="1"/>
  <c r="G23" i="1"/>
  <c r="F23" i="1"/>
  <c r="H15" i="27"/>
  <c r="E23" i="1"/>
  <c r="H23" i="1" s="1"/>
  <c r="G22" i="1"/>
  <c r="I13" i="27"/>
  <c r="F22" i="1"/>
  <c r="H13" i="27" s="1"/>
  <c r="G21" i="1"/>
  <c r="I11" i="27"/>
  <c r="F21" i="1"/>
  <c r="H11" i="27" s="1"/>
  <c r="E21" i="1"/>
  <c r="B3" i="1"/>
  <c r="H21" i="1"/>
  <c r="G11" i="27"/>
  <c r="H24" i="1"/>
  <c r="I17" i="27"/>
  <c r="K18" i="27"/>
  <c r="I15" i="27"/>
  <c r="K12" i="27"/>
  <c r="N35" i="1"/>
  <c r="M32" i="1"/>
  <c r="M30" i="1"/>
  <c r="M28" i="1"/>
  <c r="M35" i="1"/>
  <c r="M33" i="1"/>
  <c r="M31" i="1"/>
  <c r="M29" i="1"/>
  <c r="M27" i="1"/>
  <c r="M34" i="1"/>
  <c r="N32" i="1"/>
  <c r="N30" i="1"/>
  <c r="N28" i="1"/>
  <c r="N34" i="1"/>
  <c r="N33" i="1"/>
  <c r="N31" i="1"/>
  <c r="N29" i="1"/>
  <c r="N27" i="1"/>
  <c r="N22" i="1"/>
  <c r="L33" i="1"/>
  <c r="L29" i="1"/>
  <c r="L32" i="1"/>
  <c r="L28" i="1"/>
  <c r="L35" i="1"/>
  <c r="L31" i="1"/>
  <c r="L27" i="1"/>
  <c r="L34" i="1"/>
  <c r="M22" i="1"/>
  <c r="L30" i="1"/>
  <c r="L22" i="1"/>
  <c r="R31" i="31"/>
  <c r="I42" i="31"/>
  <c r="B42" i="31" s="1"/>
  <c r="I48" i="31"/>
  <c r="L26" i="1"/>
  <c r="M26" i="1"/>
  <c r="N26" i="1"/>
  <c r="L24" i="1"/>
  <c r="N21" i="1"/>
  <c r="L21" i="1"/>
  <c r="M24" i="1"/>
  <c r="K21" i="1"/>
  <c r="M21" i="1"/>
  <c r="L23" i="1"/>
  <c r="M23" i="1"/>
  <c r="L25" i="1"/>
  <c r="N25" i="1"/>
  <c r="N23" i="1"/>
  <c r="M25" i="1"/>
  <c r="N24" i="1"/>
  <c r="K23" i="1"/>
  <c r="K24" i="1"/>
  <c r="K35" i="1"/>
  <c r="K27" i="1"/>
  <c r="K26" i="1"/>
  <c r="K32" i="1"/>
  <c r="K33" i="1"/>
  <c r="K34" i="1"/>
  <c r="K29" i="1"/>
  <c r="K28" i="1"/>
  <c r="K22" i="1"/>
  <c r="K31" i="1"/>
  <c r="K30" i="1"/>
  <c r="K25" i="1"/>
  <c r="I47" i="31"/>
  <c r="K41" i="1"/>
  <c r="K44" i="1" s="1"/>
  <c r="K37" i="1"/>
  <c r="I9" i="28" s="1"/>
  <c r="AB118" i="1"/>
  <c r="AD118" i="1" s="1"/>
  <c r="AB110" i="1"/>
  <c r="AD110" i="1" s="1"/>
  <c r="AB106" i="1"/>
  <c r="AD106" i="1" s="1"/>
  <c r="L37" i="1"/>
  <c r="J9" i="28" s="1"/>
  <c r="J123" i="1"/>
  <c r="J124" i="1"/>
  <c r="K42" i="1"/>
  <c r="K43" i="1"/>
  <c r="K57" i="1"/>
  <c r="O57" i="1" s="1"/>
  <c r="K58" i="1"/>
  <c r="K59" i="1"/>
  <c r="K60" i="1"/>
  <c r="O60" i="1" s="1"/>
  <c r="K61" i="1"/>
  <c r="K62" i="1"/>
  <c r="K63" i="1"/>
  <c r="K64" i="1"/>
  <c r="K65" i="1"/>
  <c r="K66" i="1"/>
  <c r="K67" i="1"/>
  <c r="K71" i="1"/>
  <c r="I24" i="28" s="1"/>
  <c r="K72" i="1"/>
  <c r="K78" i="1"/>
  <c r="K79" i="1"/>
  <c r="K84" i="1"/>
  <c r="K85" i="1"/>
  <c r="K87" i="1" s="1"/>
  <c r="I21" i="28" s="1"/>
  <c r="K86" i="1"/>
  <c r="K91" i="1"/>
  <c r="K92" i="1"/>
  <c r="O92" i="1" s="1"/>
  <c r="K93" i="1"/>
  <c r="K94" i="1"/>
  <c r="K95" i="1"/>
  <c r="K97" i="1"/>
  <c r="K123" i="1"/>
  <c r="I33" i="28" s="1"/>
  <c r="K124" i="1"/>
  <c r="L41" i="1"/>
  <c r="L44" i="1" s="1"/>
  <c r="J12" i="28" s="1"/>
  <c r="L56" i="1"/>
  <c r="M56" i="1"/>
  <c r="L123" i="1"/>
  <c r="J33" i="28" s="1"/>
  <c r="L124" i="1"/>
  <c r="O124" i="1" s="1"/>
  <c r="M123" i="1"/>
  <c r="K33" i="28"/>
  <c r="M124" i="1"/>
  <c r="K39" i="28" s="1"/>
  <c r="N123" i="1"/>
  <c r="L33" i="28"/>
  <c r="N124" i="1"/>
  <c r="L39" i="28" s="1"/>
  <c r="J109" i="1"/>
  <c r="K109" i="1" s="1"/>
  <c r="J68" i="1"/>
  <c r="J87" i="1"/>
  <c r="M45" i="27" s="1"/>
  <c r="M46" i="27"/>
  <c r="M47" i="27"/>
  <c r="J80" i="1"/>
  <c r="F28" i="28"/>
  <c r="L15" i="28"/>
  <c r="K15" i="28"/>
  <c r="I15" i="28"/>
  <c r="L52" i="1"/>
  <c r="J73" i="1"/>
  <c r="F24" i="28"/>
  <c r="F26" i="28"/>
  <c r="J113" i="1"/>
  <c r="K113" i="1"/>
  <c r="L113" i="1" s="1"/>
  <c r="M113" i="1" s="1"/>
  <c r="N113" i="1" s="1"/>
  <c r="J117" i="1"/>
  <c r="K117" i="1" s="1"/>
  <c r="L117" i="1" s="1"/>
  <c r="M117" i="1" s="1"/>
  <c r="N117" i="1" s="1"/>
  <c r="J121" i="1"/>
  <c r="K121" i="1"/>
  <c r="L121" i="1"/>
  <c r="M121" i="1" s="1"/>
  <c r="N121" i="1" s="1"/>
  <c r="J100" i="1"/>
  <c r="F30" i="28" s="1"/>
  <c r="M37" i="1"/>
  <c r="N37" i="1"/>
  <c r="L9" i="28" s="1"/>
  <c r="J15" i="28"/>
  <c r="L95" i="1"/>
  <c r="L91" i="1"/>
  <c r="O91" i="1" s="1"/>
  <c r="L79" i="1"/>
  <c r="L71" i="1"/>
  <c r="J24" i="28"/>
  <c r="L64" i="1"/>
  <c r="L60" i="1"/>
  <c r="L68" i="1" s="1"/>
  <c r="J18" i="28" s="1"/>
  <c r="L43" i="1"/>
  <c r="L94" i="1"/>
  <c r="M94" i="1"/>
  <c r="M100" i="1" s="1"/>
  <c r="K30" i="28" s="1"/>
  <c r="N94" i="1"/>
  <c r="L86" i="1"/>
  <c r="L78" i="1"/>
  <c r="M78" i="1"/>
  <c r="N78" i="1"/>
  <c r="N80" i="1" s="1"/>
  <c r="L28" i="28" s="1"/>
  <c r="L67" i="1"/>
  <c r="M67" i="1"/>
  <c r="N67" i="1"/>
  <c r="O67" i="1" s="1"/>
  <c r="L63" i="1"/>
  <c r="M63" i="1"/>
  <c r="N63" i="1"/>
  <c r="L59" i="1"/>
  <c r="O59" i="1" s="1"/>
  <c r="M59" i="1"/>
  <c r="N59" i="1"/>
  <c r="L97" i="1"/>
  <c r="M97" i="1"/>
  <c r="O97" i="1" s="1"/>
  <c r="N97" i="1"/>
  <c r="L93" i="1"/>
  <c r="M93" i="1"/>
  <c r="O93" i="1" s="1"/>
  <c r="N93" i="1"/>
  <c r="L85" i="1"/>
  <c r="M85" i="1"/>
  <c r="N85" i="1"/>
  <c r="L77" i="1"/>
  <c r="O77" i="1" s="1"/>
  <c r="M77" i="1"/>
  <c r="M80" i="1" s="1"/>
  <c r="K28" i="28" s="1"/>
  <c r="N77" i="1"/>
  <c r="L66" i="1"/>
  <c r="M66" i="1"/>
  <c r="N66" i="1"/>
  <c r="O66" i="1" s="1"/>
  <c r="L62" i="1"/>
  <c r="M62" i="1"/>
  <c r="N62" i="1"/>
  <c r="L58" i="1"/>
  <c r="O58" i="1" s="1"/>
  <c r="M58" i="1"/>
  <c r="N58" i="1"/>
  <c r="L96" i="1"/>
  <c r="O96" i="1" s="1"/>
  <c r="L92" i="1"/>
  <c r="M92" i="1"/>
  <c r="N92" i="1"/>
  <c r="L84" i="1"/>
  <c r="O84" i="1" s="1"/>
  <c r="M84" i="1"/>
  <c r="N84" i="1"/>
  <c r="I26" i="28"/>
  <c r="L65" i="1"/>
  <c r="O65" i="1" s="1"/>
  <c r="L61" i="1"/>
  <c r="L57" i="1"/>
  <c r="N56" i="1"/>
  <c r="N68" i="1" s="1"/>
  <c r="L18" i="28" s="1"/>
  <c r="M41" i="1"/>
  <c r="L42" i="1"/>
  <c r="M42" i="1"/>
  <c r="N42" i="1"/>
  <c r="O42" i="1" s="1"/>
  <c r="L72" i="1"/>
  <c r="I39" i="28"/>
  <c r="M49" i="27"/>
  <c r="K80" i="1"/>
  <c r="I28" i="28" s="1"/>
  <c r="O99" i="1"/>
  <c r="M43" i="27"/>
  <c r="F21" i="28"/>
  <c r="M86" i="1"/>
  <c r="N86" i="1"/>
  <c r="K68" i="1"/>
  <c r="O68" i="1" s="1"/>
  <c r="L58" i="27"/>
  <c r="F18" i="28"/>
  <c r="F12" i="28"/>
  <c r="L60" i="27"/>
  <c r="F39" i="28"/>
  <c r="K100" i="1"/>
  <c r="I30" i="28" s="1"/>
  <c r="M33" i="27"/>
  <c r="F33" i="28"/>
  <c r="M71" i="1"/>
  <c r="K24" i="28"/>
  <c r="N87" i="1"/>
  <c r="L21" i="28" s="1"/>
  <c r="M57" i="1"/>
  <c r="M68" i="1" s="1"/>
  <c r="K18" i="28" s="1"/>
  <c r="M43" i="1"/>
  <c r="O43" i="1" s="1"/>
  <c r="N43" i="1"/>
  <c r="M79" i="1"/>
  <c r="N79" i="1"/>
  <c r="O79" i="1" s="1"/>
  <c r="M61" i="1"/>
  <c r="O61" i="1" s="1"/>
  <c r="N61" i="1"/>
  <c r="M60" i="1"/>
  <c r="N60" i="1"/>
  <c r="M91" i="1"/>
  <c r="N91" i="1"/>
  <c r="N100" i="1" s="1"/>
  <c r="L30" i="28" s="1"/>
  <c r="M65" i="1"/>
  <c r="M96" i="1"/>
  <c r="N96" i="1"/>
  <c r="M64" i="1"/>
  <c r="N64" i="1"/>
  <c r="O64" i="1" s="1"/>
  <c r="M95" i="1"/>
  <c r="N95" i="1"/>
  <c r="J26" i="28"/>
  <c r="M72" i="1"/>
  <c r="K26" i="28" s="1"/>
  <c r="O85" i="1"/>
  <c r="O94" i="1"/>
  <c r="I18" i="28"/>
  <c r="O86" i="1"/>
  <c r="O62" i="1"/>
  <c r="O63" i="1"/>
  <c r="N41" i="1"/>
  <c r="L73" i="1"/>
  <c r="M87" i="1"/>
  <c r="N71" i="1"/>
  <c r="L24" i="28"/>
  <c r="N57" i="1"/>
  <c r="O95" i="1"/>
  <c r="N65" i="1"/>
  <c r="N72" i="1"/>
  <c r="O72" i="1" s="1"/>
  <c r="M73" i="1"/>
  <c r="O41" i="1"/>
  <c r="K21" i="28"/>
  <c r="N73" i="1"/>
  <c r="L126" i="1" l="1"/>
  <c r="J38" i="33" s="1"/>
  <c r="M126" i="1"/>
  <c r="J39" i="33" s="1"/>
  <c r="W27" i="1"/>
  <c r="V33" i="1"/>
  <c r="T30" i="1"/>
  <c r="I30" i="1" s="1"/>
  <c r="L13" i="39" s="1"/>
  <c r="K9" i="28"/>
  <c r="K26" i="27"/>
  <c r="AD114" i="1"/>
  <c r="AB121" i="1"/>
  <c r="K15" i="39"/>
  <c r="AD121" i="1"/>
  <c r="K22" i="27"/>
  <c r="K103" i="1"/>
  <c r="I12" i="28"/>
  <c r="I36" i="28" s="1"/>
  <c r="I42" i="28" s="1"/>
  <c r="L109" i="1"/>
  <c r="K16" i="27"/>
  <c r="K24" i="27"/>
  <c r="K17" i="39"/>
  <c r="W26" i="1"/>
  <c r="L26" i="28"/>
  <c r="M44" i="1"/>
  <c r="K73" i="1"/>
  <c r="O73" i="1" s="1"/>
  <c r="J39" i="28"/>
  <c r="O123" i="1"/>
  <c r="K13" i="39"/>
  <c r="T28" i="1"/>
  <c r="I28" i="1" s="1"/>
  <c r="L26" i="27" s="1"/>
  <c r="T26" i="1"/>
  <c r="I26" i="1" s="1"/>
  <c r="U29" i="1"/>
  <c r="X21" i="1"/>
  <c r="W32" i="1"/>
  <c r="U35" i="1"/>
  <c r="X26" i="1"/>
  <c r="W22" i="1"/>
  <c r="V35" i="1"/>
  <c r="G23" i="27"/>
  <c r="W25" i="1"/>
  <c r="X30" i="1"/>
  <c r="T24" i="1"/>
  <c r="I24" i="1" s="1"/>
  <c r="T22" i="1"/>
  <c r="I22" i="1" s="1"/>
  <c r="L14" i="27" s="1"/>
  <c r="U26" i="1"/>
  <c r="X32" i="1"/>
  <c r="W28" i="1"/>
  <c r="V24" i="1"/>
  <c r="X22" i="1"/>
  <c r="X33" i="1"/>
  <c r="V27" i="1"/>
  <c r="T21" i="1"/>
  <c r="I21" i="1" s="1"/>
  <c r="H29" i="1"/>
  <c r="H33" i="1"/>
  <c r="G25" i="27"/>
  <c r="G14" i="39"/>
  <c r="J126" i="1"/>
  <c r="J36" i="33" s="1"/>
  <c r="T32" i="1"/>
  <c r="I32" i="1" s="1"/>
  <c r="U31" i="1"/>
  <c r="O100" i="1"/>
  <c r="O71" i="1"/>
  <c r="L100" i="1"/>
  <c r="J30" i="28" s="1"/>
  <c r="L80" i="1"/>
  <c r="L87" i="1"/>
  <c r="J21" i="28" s="1"/>
  <c r="M57" i="27"/>
  <c r="T35" i="1"/>
  <c r="U22" i="1"/>
  <c r="U33" i="1"/>
  <c r="X28" i="1"/>
  <c r="W24" i="1"/>
  <c r="W35" i="1"/>
  <c r="U32" i="1"/>
  <c r="X29" i="1"/>
  <c r="V34" i="1"/>
  <c r="G16" i="39"/>
  <c r="K126" i="1"/>
  <c r="J37" i="33" s="1"/>
  <c r="W21" i="1"/>
  <c r="V29" i="1"/>
  <c r="N44" i="1"/>
  <c r="O78" i="1"/>
  <c r="F15" i="28"/>
  <c r="O56" i="1"/>
  <c r="O52" i="1"/>
  <c r="K20" i="27"/>
  <c r="U21" i="1"/>
  <c r="T31" i="1"/>
  <c r="I31" i="1" s="1"/>
  <c r="U23" i="1"/>
  <c r="V22" i="1"/>
  <c r="X24" i="1"/>
  <c r="X35" i="1"/>
  <c r="W31" i="1"/>
  <c r="V21" i="1"/>
  <c r="X25" i="1"/>
  <c r="V32" i="1"/>
  <c r="N126" i="1"/>
  <c r="J40" i="33" s="1"/>
  <c r="U25" i="1"/>
  <c r="T27" i="1"/>
  <c r="I27" i="1" s="1"/>
  <c r="U30" i="1"/>
  <c r="X31" i="1"/>
  <c r="V25" i="1"/>
  <c r="V28" i="1"/>
  <c r="G15" i="27"/>
  <c r="Q12" i="1"/>
  <c r="T33" i="1"/>
  <c r="V26" i="1"/>
  <c r="V31" i="1"/>
  <c r="T29" i="1"/>
  <c r="T23" i="1"/>
  <c r="I23" i="1" s="1"/>
  <c r="L16" i="27" s="1"/>
  <c r="U27" i="1"/>
  <c r="W33" i="1"/>
  <c r="U34" i="1"/>
  <c r="X27" i="1"/>
  <c r="W23" i="1"/>
  <c r="W34" i="1"/>
  <c r="V30" i="1"/>
  <c r="H35" i="1"/>
  <c r="K21" i="39"/>
  <c r="U24" i="1"/>
  <c r="T25" i="1"/>
  <c r="I25" i="1" s="1"/>
  <c r="T34" i="1"/>
  <c r="I34" i="1" s="1"/>
  <c r="L21" i="39" s="1"/>
  <c r="U28" i="1"/>
  <c r="W29" i="1"/>
  <c r="V23" i="1"/>
  <c r="X23" i="1"/>
  <c r="X34" i="1"/>
  <c r="W30" i="1"/>
  <c r="J22" i="1" l="1"/>
  <c r="M14" i="27" s="1"/>
  <c r="L20" i="27"/>
  <c r="J25" i="1"/>
  <c r="L22" i="27"/>
  <c r="J26" i="1"/>
  <c r="K30" i="27"/>
  <c r="J36" i="28"/>
  <c r="J42" i="28" s="1"/>
  <c r="L15" i="39"/>
  <c r="J31" i="1"/>
  <c r="L17" i="39"/>
  <c r="J32" i="1"/>
  <c r="L24" i="27"/>
  <c r="J27" i="1"/>
  <c r="N102" i="1"/>
  <c r="N128" i="1" s="1"/>
  <c r="L12" i="28"/>
  <c r="L36" i="28" s="1"/>
  <c r="L42" i="28" s="1"/>
  <c r="N103" i="1"/>
  <c r="O80" i="1"/>
  <c r="J28" i="28"/>
  <c r="M102" i="1"/>
  <c r="M128" i="1" s="1"/>
  <c r="K12" i="28"/>
  <c r="K36" i="28" s="1"/>
  <c r="K42" i="28" s="1"/>
  <c r="M103" i="1"/>
  <c r="J34" i="1"/>
  <c r="I35" i="1"/>
  <c r="L23" i="39" s="1"/>
  <c r="K23" i="39"/>
  <c r="K19" i="39"/>
  <c r="I33" i="1"/>
  <c r="L19" i="39" s="1"/>
  <c r="L103" i="1"/>
  <c r="M109" i="1"/>
  <c r="I29" i="1"/>
  <c r="L28" i="27" s="1"/>
  <c r="M28" i="27" s="1"/>
  <c r="K28" i="27"/>
  <c r="K31" i="39"/>
  <c r="L102" i="1"/>
  <c r="L128" i="1" s="1"/>
  <c r="J21" i="1"/>
  <c r="L12" i="27"/>
  <c r="J30" i="1"/>
  <c r="K102" i="1"/>
  <c r="J24" i="1"/>
  <c r="L18" i="27"/>
  <c r="H37" i="1"/>
  <c r="J28" i="1"/>
  <c r="O87" i="1"/>
  <c r="J23" i="1"/>
  <c r="O44" i="1"/>
  <c r="L30" i="27" l="1"/>
  <c r="O22" i="1"/>
  <c r="L31" i="39"/>
  <c r="L129" i="1"/>
  <c r="L130" i="1" s="1"/>
  <c r="L131" i="1" s="1"/>
  <c r="J33" i="1"/>
  <c r="O33" i="1" s="1"/>
  <c r="M21" i="39"/>
  <c r="O34" i="1"/>
  <c r="I37" i="1"/>
  <c r="M12" i="27"/>
  <c r="O21" i="1"/>
  <c r="O28" i="1"/>
  <c r="M26" i="27"/>
  <c r="M16" i="27"/>
  <c r="O23" i="1"/>
  <c r="M129" i="1"/>
  <c r="N109" i="1"/>
  <c r="N129" i="1" s="1"/>
  <c r="M18" i="27"/>
  <c r="O24" i="1"/>
  <c r="M24" i="27"/>
  <c r="O27" i="1"/>
  <c r="M22" i="27"/>
  <c r="O26" i="1"/>
  <c r="O31" i="1"/>
  <c r="M15" i="39"/>
  <c r="K128" i="1"/>
  <c r="K129" i="1"/>
  <c r="J29" i="1"/>
  <c r="O29" i="1" s="1"/>
  <c r="M13" i="39"/>
  <c r="O30" i="1"/>
  <c r="J35" i="1"/>
  <c r="O32" i="1"/>
  <c r="M17" i="39"/>
  <c r="M20" i="27"/>
  <c r="O25" i="1"/>
  <c r="M19" i="39" l="1"/>
  <c r="F38" i="33"/>
  <c r="O38" i="33" s="1"/>
  <c r="F40" i="33"/>
  <c r="O40" i="33" s="1"/>
  <c r="N130" i="1"/>
  <c r="N131" i="1" s="1"/>
  <c r="F39" i="33"/>
  <c r="O39" i="33" s="1"/>
  <c r="M130" i="1"/>
  <c r="M131" i="1" s="1"/>
  <c r="J37" i="1"/>
  <c r="K130" i="1"/>
  <c r="K131" i="1" s="1"/>
  <c r="F37" i="33"/>
  <c r="O37" i="33" s="1"/>
  <c r="M23" i="39"/>
  <c r="O35" i="1"/>
  <c r="M31" i="39" l="1"/>
  <c r="M30" i="27" s="1"/>
  <c r="L59" i="27" s="1"/>
  <c r="L61" i="27" s="1"/>
  <c r="F9" i="28"/>
  <c r="F36" i="28" s="1"/>
  <c r="F42" i="28" s="1"/>
  <c r="L45" i="28" s="1"/>
  <c r="J102" i="1"/>
  <c r="O37" i="1"/>
  <c r="J103" i="1"/>
  <c r="J129" i="1" s="1"/>
  <c r="L60" i="39" l="1"/>
  <c r="L62" i="39" s="1"/>
  <c r="F36" i="33"/>
  <c r="O36" i="33" s="1"/>
  <c r="O41" i="33" s="1"/>
  <c r="O129" i="1"/>
  <c r="J130" i="1"/>
  <c r="O130" i="1" s="1"/>
  <c r="J128" i="1"/>
  <c r="O102" i="1"/>
  <c r="O128" i="1" l="1"/>
  <c r="J31" i="31" s="1"/>
  <c r="G31" i="31"/>
  <c r="J131" i="1"/>
  <c r="H31" i="31" l="1"/>
  <c r="O131" i="1"/>
  <c r="N31" i="31" s="1"/>
</calcChain>
</file>

<file path=xl/comments1.xml><?xml version="1.0" encoding="utf-8"?>
<comments xmlns="http://schemas.openxmlformats.org/spreadsheetml/2006/main">
  <authors>
    <author>Author</author>
  </authors>
  <commentList>
    <comment ref="C11" authorId="0" shapeId="0">
      <text>
        <r>
          <rPr>
            <sz val="8"/>
            <color indexed="81"/>
            <rFont val="Tahoma"/>
            <family val="2"/>
          </rPr>
          <t>Place RFA number in Cell C11</t>
        </r>
      </text>
    </comment>
  </commentList>
</comments>
</file>

<file path=xl/comments2.xml><?xml version="1.0" encoding="utf-8"?>
<comments xmlns="http://schemas.openxmlformats.org/spreadsheetml/2006/main">
  <authors>
    <author>Author</author>
  </authors>
  <commentList>
    <comment ref="I4" authorId="0" shapeId="0">
      <text>
        <r>
          <rPr>
            <b/>
            <sz val="10"/>
            <color indexed="81"/>
            <rFont val="Times New Roman"/>
            <family val="1"/>
          </rPr>
          <t>Instructions from OSP (these will not print) - Mandatory information highlighted and in Red bold needed:</t>
        </r>
        <r>
          <rPr>
            <sz val="10"/>
            <color indexed="81"/>
            <rFont val="Times New Roman"/>
            <family val="1"/>
          </rPr>
          <t xml:space="preserve">
1) Indicate the </t>
        </r>
        <r>
          <rPr>
            <b/>
            <sz val="10"/>
            <color indexed="81"/>
            <rFont val="Times New Roman"/>
            <family val="1"/>
          </rPr>
          <t>number of years</t>
        </r>
        <r>
          <rPr>
            <sz val="10"/>
            <color indexed="81"/>
            <rFont val="Times New Roman"/>
            <family val="1"/>
          </rPr>
          <t xml:space="preserve"> for this project in box</t>
        </r>
        <r>
          <rPr>
            <b/>
            <sz val="10"/>
            <color indexed="81"/>
            <rFont val="Times New Roman"/>
            <family val="1"/>
          </rPr>
          <t xml:space="preserve"> B12</t>
        </r>
        <r>
          <rPr>
            <sz val="10"/>
            <color indexed="81"/>
            <rFont val="Times New Roman"/>
            <family val="1"/>
          </rPr>
          <t>.
2) Select from dropdown menu in box C</t>
        </r>
        <r>
          <rPr>
            <b/>
            <sz val="10"/>
            <color indexed="81"/>
            <rFont val="Times New Roman"/>
            <family val="1"/>
          </rPr>
          <t>126</t>
        </r>
        <r>
          <rPr>
            <sz val="10"/>
            <color indexed="81"/>
            <rFont val="Times New Roman"/>
            <family val="1"/>
          </rPr>
          <t xml:space="preserve"> location of project for indirect cost calculation.
3) Indicate Inflation for Non-Personnel in box </t>
        </r>
        <r>
          <rPr>
            <b/>
            <sz val="10"/>
            <color indexed="81"/>
            <rFont val="Times New Roman"/>
            <family val="1"/>
          </rPr>
          <t>C10</t>
        </r>
        <r>
          <rPr>
            <sz val="10"/>
            <color indexed="81"/>
            <rFont val="Times New Roman"/>
            <family val="1"/>
          </rPr>
          <t xml:space="preserve"> and/or COLA for Personnel in box </t>
        </r>
        <r>
          <rPr>
            <b/>
            <sz val="10"/>
            <color indexed="81"/>
            <rFont val="Times New Roman"/>
            <family val="1"/>
          </rPr>
          <t>C11</t>
        </r>
        <r>
          <rPr>
            <sz val="10"/>
            <color indexed="81"/>
            <rFont val="Times New Roman"/>
            <family val="1"/>
          </rPr>
          <t xml:space="preserve">. The spreadsheet will escalate the items for the number of years indicated in  box H12.  NIH allows for a 3% COLA increment each year.
4) Include Start Date on Face Page for correct fringe and indirect cost calculations. 
5) Build a Salaries budget for Year 1 by entering Total FTE % (row Q) and selecting from dropwdown menu Month Base (row R) and Position type (row S). Include Base Salary (row D). Requested Salaries and Fringe Benefits will be automatically calculated. 
6) Please note there is no inflation applied for Equipment, Tuition and Subawards. 
7) Use </t>
        </r>
        <r>
          <rPr>
            <b/>
            <sz val="10"/>
            <color indexed="81"/>
            <rFont val="Times New Roman"/>
            <family val="1"/>
          </rPr>
          <t>C127</t>
        </r>
        <r>
          <rPr>
            <sz val="10"/>
            <color indexed="81"/>
            <rFont val="Times New Roman"/>
            <family val="1"/>
          </rPr>
          <t xml:space="preserve"> for IDC calculation if Sponsor's IDC policy applies.</t>
        </r>
      </text>
    </comment>
    <comment ref="J99" authorId="0" shapeId="0">
      <text>
        <r>
          <rPr>
            <b/>
            <sz val="8"/>
            <color indexed="81"/>
            <rFont val="Tahoma"/>
            <family val="2"/>
          </rPr>
          <t>Tuition will autofill from the Tuition sheet after you have made your selections.</t>
        </r>
      </text>
    </comment>
  </commentList>
</comments>
</file>

<file path=xl/comments3.xml><?xml version="1.0" encoding="utf-8"?>
<comments xmlns="http://schemas.openxmlformats.org/spreadsheetml/2006/main">
  <authors>
    <author>Author</author>
  </authors>
  <commentList>
    <comment ref="A1" authorId="0" shapeId="0">
      <text>
        <r>
          <rPr>
            <b/>
            <sz val="8"/>
            <color indexed="81"/>
            <rFont val="Tahoma"/>
            <family val="2"/>
          </rPr>
          <t xml:space="preserve">Please enter all budget information on the </t>
        </r>
        <r>
          <rPr>
            <b/>
            <sz val="8"/>
            <color indexed="10"/>
            <rFont val="Tahoma"/>
            <family val="2"/>
          </rPr>
          <t xml:space="preserve">Base Budget tab. </t>
        </r>
        <r>
          <rPr>
            <sz val="8"/>
            <color indexed="81"/>
            <rFont val="Tahoma"/>
            <family val="2"/>
          </rPr>
          <t xml:space="preserve">
This box will not print.</t>
        </r>
      </text>
    </comment>
  </commentList>
</comments>
</file>

<file path=xl/sharedStrings.xml><?xml version="1.0" encoding="utf-8"?>
<sst xmlns="http://schemas.openxmlformats.org/spreadsheetml/2006/main" count="600" uniqueCount="364">
  <si>
    <t>Name</t>
  </si>
  <si>
    <t>Year 1</t>
  </si>
  <si>
    <t>Year 5</t>
  </si>
  <si>
    <t>Subtotals</t>
  </si>
  <si>
    <t>(Names)</t>
  </si>
  <si>
    <t xml:space="preserve"> </t>
  </si>
  <si>
    <t>Equipment</t>
  </si>
  <si>
    <t>(Itemize)</t>
  </si>
  <si>
    <t>Supplies</t>
  </si>
  <si>
    <t>Patient Care</t>
  </si>
  <si>
    <t>Inpatient</t>
  </si>
  <si>
    <t>Outpatient</t>
  </si>
  <si>
    <t xml:space="preserve">Subtotals </t>
  </si>
  <si>
    <t>Alterations/Renovations</t>
  </si>
  <si>
    <t>Travel</t>
  </si>
  <si>
    <t>Other</t>
  </si>
  <si>
    <t>Tuition</t>
  </si>
  <si>
    <t>Subawards</t>
  </si>
  <si>
    <t>Direct</t>
  </si>
  <si>
    <t>Subawardee #1</t>
  </si>
  <si>
    <t>Subawardee #2</t>
  </si>
  <si>
    <t>Subawardee #4</t>
  </si>
  <si>
    <t>Total Direct Subawards</t>
  </si>
  <si>
    <t>Total Indirect Subawards</t>
  </si>
  <si>
    <t>Total Direct</t>
  </si>
  <si>
    <t>F&amp;A Base</t>
  </si>
  <si>
    <t>Total F&amp;A</t>
  </si>
  <si>
    <t>Total Costs</t>
  </si>
  <si>
    <t>Faculty Benefits</t>
  </si>
  <si>
    <t>F&amp;A (Indirect) Rate</t>
  </si>
  <si>
    <t>Graduate Assistants (per year)</t>
  </si>
  <si>
    <t>F&amp;A (Indirect)</t>
  </si>
  <si>
    <t>anticipated, use the format below to reflect the amount and source(s).</t>
  </si>
  <si>
    <t>*Check appropriate box(es):</t>
  </si>
  <si>
    <t>Subawardee #3</t>
  </si>
  <si>
    <t>Department of Health and Human Services</t>
  </si>
  <si>
    <t>Number:</t>
  </si>
  <si>
    <t>FAX:</t>
  </si>
  <si>
    <t xml:space="preserve">      PERIOD OF SUPPORT</t>
  </si>
  <si>
    <t>From</t>
  </si>
  <si>
    <t>Address</t>
  </si>
  <si>
    <t>Small Business</t>
  </si>
  <si>
    <t>Title</t>
  </si>
  <si>
    <t>YES</t>
  </si>
  <si>
    <t>12. ADMINISTRATIVE OFFICIAL TO BE NOTIFIED IF AWARD IS MADE</t>
  </si>
  <si>
    <t>Form Page 1</t>
  </si>
  <si>
    <t>Checklist Form Page</t>
  </si>
  <si>
    <t>Number</t>
  </si>
  <si>
    <t>Formerly</t>
  </si>
  <si>
    <t>Do not exceed character length restrictions indicated.</t>
  </si>
  <si>
    <t>Date Received</t>
  </si>
  <si>
    <t>NO</t>
  </si>
  <si>
    <t>Tel:</t>
  </si>
  <si>
    <t>E-Mail:</t>
  </si>
  <si>
    <t>All applications must indicate whether program income is anticipated during the period(s) for which grant support is requested.  If program income is</t>
  </si>
  <si>
    <t>::</t>
  </si>
  <si>
    <t xml:space="preserve">          DETAILED BUDGET FOR INITIAL BUDGET PERIOD</t>
  </si>
  <si>
    <t>FROM</t>
  </si>
  <si>
    <t>THROUGH</t>
  </si>
  <si>
    <t>DIRECT COSTS ONLY</t>
  </si>
  <si>
    <t>ROLE ON</t>
  </si>
  <si>
    <t>SALARY</t>
  </si>
  <si>
    <t>FRINGE</t>
  </si>
  <si>
    <t>NAME</t>
  </si>
  <si>
    <t>PROJECT</t>
  </si>
  <si>
    <t>REQUESTED</t>
  </si>
  <si>
    <t>BENEFITS</t>
  </si>
  <si>
    <t>TOTALS</t>
  </si>
  <si>
    <t>SUBTOTALS</t>
  </si>
  <si>
    <t>CONSULTANT COSTS</t>
  </si>
  <si>
    <t>EQUIPMENT</t>
  </si>
  <si>
    <t>SUPPLIES</t>
  </si>
  <si>
    <t>TRAVEL</t>
  </si>
  <si>
    <t>$</t>
  </si>
  <si>
    <t>COSTS</t>
  </si>
  <si>
    <t>Form Page 4</t>
  </si>
  <si>
    <r>
      <t xml:space="preserve">PERSONNEL </t>
    </r>
    <r>
      <rPr>
        <i/>
        <sz val="8"/>
        <color indexed="8"/>
        <rFont val="Arial"/>
        <family val="2"/>
      </rPr>
      <t>(Applicant organization only)</t>
    </r>
  </si>
  <si>
    <r>
      <t xml:space="preserve">EQUIPMENT </t>
    </r>
    <r>
      <rPr>
        <i/>
        <sz val="10"/>
        <color indexed="8"/>
        <rFont val="Arial"/>
        <family val="2"/>
      </rPr>
      <t>(Itemize)</t>
    </r>
  </si>
  <si>
    <r>
      <t xml:space="preserve">SUPPLIES </t>
    </r>
    <r>
      <rPr>
        <i/>
        <sz val="10"/>
        <color indexed="8"/>
        <rFont val="Arial"/>
        <family val="2"/>
      </rPr>
      <t>(Itemize by category)</t>
    </r>
  </si>
  <si>
    <r>
      <t xml:space="preserve">ALTERATIONS AND RENOVATIONS </t>
    </r>
    <r>
      <rPr>
        <i/>
        <sz val="10"/>
        <color indexed="8"/>
        <rFont val="Arial"/>
        <family val="2"/>
      </rPr>
      <t>(Itemize by category)</t>
    </r>
  </si>
  <si>
    <r>
      <t xml:space="preserve">OTHER EXPENSES </t>
    </r>
    <r>
      <rPr>
        <i/>
        <sz val="10"/>
        <color indexed="8"/>
        <rFont val="Arial"/>
        <family val="2"/>
      </rPr>
      <t>(itemize by category)</t>
    </r>
  </si>
  <si>
    <r>
      <t>Page</t>
    </r>
    <r>
      <rPr>
        <u/>
        <sz val="8"/>
        <color indexed="8"/>
        <rFont val="Arial"/>
        <family val="2"/>
      </rPr>
      <t xml:space="preserve">     </t>
    </r>
  </si>
  <si>
    <t>BUDGET FOR ENTIRE PROPOSED PROJECT PERIOD</t>
  </si>
  <si>
    <t>INITIAL BUDGET</t>
  </si>
  <si>
    <t>BUDGET CATEGORY</t>
  </si>
  <si>
    <t>PERIOD</t>
  </si>
  <si>
    <t>ALTERATIONS AND</t>
  </si>
  <si>
    <t>RENOVATIONS</t>
  </si>
  <si>
    <t>OTHER EXPENSES</t>
  </si>
  <si>
    <t>SUBTOTAL DIRECT COSTS</t>
  </si>
  <si>
    <t>CONTRACTUAL</t>
  </si>
  <si>
    <t>TOTAL DIRECT COSTS</t>
  </si>
  <si>
    <t xml:space="preserve">Page </t>
  </si>
  <si>
    <t>Form Page 5</t>
  </si>
  <si>
    <r>
      <t xml:space="preserve">SUBTOTAL DIRECT COSTS FOR INITIAL BUDGET PERIOD </t>
    </r>
    <r>
      <rPr>
        <i/>
        <sz val="10"/>
        <color indexed="8"/>
        <rFont val="Arial"/>
        <family val="2"/>
      </rPr>
      <t>(Item 7a, Face Page)</t>
    </r>
  </si>
  <si>
    <t>CONSORTIUM/CONTRACTUAL COSTS</t>
  </si>
  <si>
    <t>TOTAL DIRECT COSTS FOR INITIAL BUDGET PERIOD</t>
  </si>
  <si>
    <t>SBIR/STTR Only: FEE REQUESTED</t>
  </si>
  <si>
    <t>(from Form Page 4)</t>
  </si>
  <si>
    <t>(Sum - Item 8a, Face Page)</t>
  </si>
  <si>
    <t>FACILITIES AND ADMINISTRATIVE COSTS</t>
  </si>
  <si>
    <t>DIRECT COSTS</t>
  </si>
  <si>
    <t>Principal Investigator/Program Director (Last,First, Middle):</t>
  </si>
  <si>
    <t xml:space="preserve">                             Principal Investigator/Program Director (Last,First, Middle):</t>
  </si>
  <si>
    <t>TOTAL DIRECT COSTS FOR ENTIRE PROPOSED PERIOD</t>
  </si>
  <si>
    <t>JUSTIFICATION. Follow the budget justification instructions exactly.  Use continuation pages as needed.</t>
  </si>
  <si>
    <t>Principal Investigator</t>
  </si>
  <si>
    <t>Post Doc</t>
  </si>
  <si>
    <t>&lt;&lt; Number of Years for Project</t>
  </si>
  <si>
    <t>Undergraduate</t>
  </si>
  <si>
    <t>Cal.</t>
  </si>
  <si>
    <t xml:space="preserve">Months  </t>
  </si>
  <si>
    <t>Acad.</t>
  </si>
  <si>
    <t>Months</t>
  </si>
  <si>
    <t>Sum.</t>
  </si>
  <si>
    <t>SIGNATURE OF OFFICIAL NAMED IN 13.</t>
  </si>
  <si>
    <t>DATE</t>
  </si>
  <si>
    <t>Form Approved Through 6/30/2012</t>
  </si>
  <si>
    <t xml:space="preserve">OMB No.   0925-0001  </t>
  </si>
  <si>
    <t xml:space="preserve">  LEAVE BLANK—FOR PHS USE ONLY.</t>
  </si>
  <si>
    <t>Public Health Services</t>
  </si>
  <si>
    <t xml:space="preserve">  Type</t>
  </si>
  <si>
    <t xml:space="preserve"> Activity</t>
  </si>
  <si>
    <t xml:space="preserve">  Review Group</t>
  </si>
  <si>
    <t xml:space="preserve">  Council/Board (Month, Year)</t>
  </si>
  <si>
    <r>
      <t xml:space="preserve">1.   TITLE OF PROJECT </t>
    </r>
    <r>
      <rPr>
        <i/>
        <sz val="9"/>
        <rFont val="Arial"/>
        <family val="2"/>
      </rPr>
      <t>(Do not exceed 81 characters, including spaces and punctuation.)</t>
    </r>
  </si>
  <si>
    <t>2.   RESPONSE TO SPECIFIC REQUEST FOR APPLICATIONS OR PROGRAM ANNOUNCEMENT OR SOLICITATION</t>
  </si>
  <si>
    <r>
      <t xml:space="preserve">   </t>
    </r>
    <r>
      <rPr>
        <i/>
        <sz val="9"/>
        <rFont val="Arial"/>
        <family val="2"/>
      </rPr>
      <t>(If "Yes," state number and title)</t>
    </r>
  </si>
  <si>
    <t xml:space="preserve">      Title:</t>
  </si>
  <si>
    <t>3.  PROGRAM DIRECTOR/PRINCIPAL INVESTIGATOR</t>
  </si>
  <si>
    <r>
      <t>3a.  NAME</t>
    </r>
    <r>
      <rPr>
        <i/>
        <sz val="9"/>
        <rFont val="Arial"/>
        <family val="2"/>
      </rPr>
      <t xml:space="preserve"> </t>
    </r>
    <r>
      <rPr>
        <sz val="9"/>
        <rFont val="Arial"/>
        <family val="2"/>
      </rPr>
      <t>(Last, first, middle)</t>
    </r>
  </si>
  <si>
    <t>3b.   DEGREE(S)</t>
  </si>
  <si>
    <t>3h.</t>
  </si>
  <si>
    <t xml:space="preserve">  eRA Commons User Name</t>
  </si>
  <si>
    <t>3c.  POSITION TITLE</t>
  </si>
  <si>
    <r>
      <t>3d.   MAILING ADDRESS</t>
    </r>
    <r>
      <rPr>
        <i/>
        <sz val="9"/>
        <rFont val="Arial"/>
        <family val="2"/>
      </rPr>
      <t xml:space="preserve">  (Street, city, state, zip code)</t>
    </r>
  </si>
  <si>
    <t>3e.  DEPARTMENT, SERVICE, LABORATORY, OR EQUIVALENT</t>
  </si>
  <si>
    <t>3f.  MAJOR SUBDIVISION</t>
  </si>
  <si>
    <r>
      <t>3g.  TELEPHONE AND FAX</t>
    </r>
    <r>
      <rPr>
        <i/>
        <sz val="9"/>
        <rFont val="Arial"/>
        <family val="2"/>
      </rPr>
      <t xml:space="preserve">  (Area code, number and extension)</t>
    </r>
  </si>
  <si>
    <t>E-MAIL ADDRESS:</t>
  </si>
  <si>
    <t xml:space="preserve"> TEL:</t>
  </si>
  <si>
    <t xml:space="preserve">    FAX:</t>
  </si>
  <si>
    <t>4.  HUMAN SUBJECTS RESEARCH</t>
  </si>
  <si>
    <t>4a.  Research Exempt</t>
  </si>
  <si>
    <t xml:space="preserve"> If "Yes," Exemption No. </t>
  </si>
  <si>
    <t xml:space="preserve">           No</t>
  </si>
  <si>
    <t xml:space="preserve">        Yes</t>
  </si>
  <si>
    <t xml:space="preserve">          No             Yes</t>
  </si>
  <si>
    <t>4b.  Federal-Wide Assurance No.</t>
  </si>
  <si>
    <t>4c.  Clinical Trial</t>
  </si>
  <si>
    <t>4d.  NIH-defined Phase III Clinical Trial</t>
  </si>
  <si>
    <t xml:space="preserve">        No</t>
  </si>
  <si>
    <t>Yes</t>
  </si>
  <si>
    <t>5.   VERTEBRATE ANIMALS</t>
  </si>
  <si>
    <t xml:space="preserve">   No</t>
  </si>
  <si>
    <t xml:space="preserve">         Yes</t>
  </si>
  <si>
    <t>6.  DATES OF PROPOSED PERIOD OF</t>
  </si>
  <si>
    <t>7.  COSTS REQUESTED FOR INITIAL</t>
  </si>
  <si>
    <t>8.   COSTS REQUESTED FOR PROPOSED</t>
  </si>
  <si>
    <t xml:space="preserve">  </t>
  </si>
  <si>
    <r>
      <t xml:space="preserve">     SUPPORT </t>
    </r>
    <r>
      <rPr>
        <i/>
        <sz val="9"/>
        <rFont val="Arial"/>
        <family val="2"/>
      </rPr>
      <t>(month, day, year--MM/DD/YY)</t>
    </r>
  </si>
  <si>
    <t xml:space="preserve">     BUDGET PERIOD</t>
  </si>
  <si>
    <t>Through</t>
  </si>
  <si>
    <t>7a.  Direct Costs ($)</t>
  </si>
  <si>
    <t>7b.  Total Costs ($)</t>
  </si>
  <si>
    <t>8a.  Direct Costs ($)</t>
  </si>
  <si>
    <t>8b.  Total Costs ($)</t>
  </si>
  <si>
    <t>9.   APPLICANT ORGANIZATION</t>
  </si>
  <si>
    <t>10.   TYPE OF ORGANIZATION</t>
  </si>
  <si>
    <t xml:space="preserve">         Public:</t>
  </si>
  <si>
    <t xml:space="preserve"> Federal</t>
  </si>
  <si>
    <t xml:space="preserve">    State</t>
  </si>
  <si>
    <t xml:space="preserve">           Local</t>
  </si>
  <si>
    <t xml:space="preserve">         Private:</t>
  </si>
  <si>
    <t xml:space="preserve"> Private Nonprofit</t>
  </si>
  <si>
    <t xml:space="preserve">         For-profit:</t>
  </si>
  <si>
    <t xml:space="preserve"> General</t>
  </si>
  <si>
    <t xml:space="preserve">        Woman-owned</t>
  </si>
  <si>
    <t xml:space="preserve">    Socially and Economically Disadvantaged</t>
  </si>
  <si>
    <t xml:space="preserve"> 11.   ENTITY IDENTIFICATION NUMBER</t>
  </si>
  <si>
    <t>DUNS NO</t>
  </si>
  <si>
    <t>Cong. District</t>
  </si>
  <si>
    <t>13.  OFFICIAL SIGNING FOR APPLICANT ORGANIZATION</t>
  </si>
  <si>
    <t xml:space="preserve"> (In ink. "Per" signature not acceptable.)</t>
  </si>
  <si>
    <t>PHS 398 (Rev. 6/09)</t>
  </si>
  <si>
    <t xml:space="preserve">                                           Face Page  </t>
  </si>
  <si>
    <t>INPATIENT PATIENT CARE COSTS</t>
  </si>
  <si>
    <t>OUTPATIENT PATIENT CARE COSTS</t>
  </si>
  <si>
    <t>PHS 398 (Rev. 06/09)</t>
  </si>
  <si>
    <t>Use Cal, Acad, or Summer to Enter Months Devoted to Project</t>
  </si>
  <si>
    <r>
      <t xml:space="preserve">Enter Dollar Amounts Requested </t>
    </r>
    <r>
      <rPr>
        <i/>
        <sz val="8"/>
        <color indexed="8"/>
        <rFont val="Arial"/>
        <family val="2"/>
      </rPr>
      <t>(omit cents)</t>
    </r>
    <r>
      <rPr>
        <sz val="8"/>
        <color indexed="8"/>
        <rFont val="Arial"/>
        <family val="2"/>
      </rPr>
      <t xml:space="preserve"> for Salary Requested and Fringe Benefits</t>
    </r>
  </si>
  <si>
    <t>INST.BASE</t>
  </si>
  <si>
    <r>
      <t xml:space="preserve">PERSONNEL: </t>
    </r>
    <r>
      <rPr>
        <i/>
        <sz val="8"/>
        <color indexed="8"/>
        <rFont val="Arial"/>
        <family val="2"/>
      </rPr>
      <t>Salary and fringe</t>
    </r>
  </si>
  <si>
    <t>benefits. Applicant organization</t>
  </si>
  <si>
    <t>only.</t>
  </si>
  <si>
    <t>5a. Animal Welfare Assurance No.</t>
  </si>
  <si>
    <t>2nd ADDITIONAL</t>
  </si>
  <si>
    <t xml:space="preserve">YEAR OF SUPPORT </t>
  </si>
  <si>
    <t>3rd ADDITIONAL</t>
  </si>
  <si>
    <t>4th ADDITIONAL</t>
  </si>
  <si>
    <t>5th ADDITIONAL</t>
  </si>
  <si>
    <t>INPATIENT CARE COSTS</t>
  </si>
  <si>
    <t>OUTPATIENT CARE COSTS</t>
  </si>
  <si>
    <t xml:space="preserve">DIRECT CONSORTIUM/ </t>
  </si>
  <si>
    <t>F&amp;A CONSORTIUM/</t>
  </si>
  <si>
    <t>Program Director/Principal Investigator (Last, First, Middle):</t>
  </si>
  <si>
    <t xml:space="preserve">CHECKLIST </t>
  </si>
  <si>
    <r>
      <t xml:space="preserve"> TYPE OF APPLICATION</t>
    </r>
    <r>
      <rPr>
        <sz val="11"/>
        <rFont val="Arial"/>
        <family val="2"/>
      </rPr>
      <t xml:space="preserve"> </t>
    </r>
    <r>
      <rPr>
        <i/>
        <sz val="11"/>
        <rFont val="Arial"/>
        <family val="2"/>
      </rPr>
      <t>(Check all that apply.)</t>
    </r>
  </si>
  <si>
    <r>
      <t xml:space="preserve"> NEW application.  </t>
    </r>
    <r>
      <rPr>
        <i/>
        <sz val="11"/>
        <rFont val="Arial"/>
        <family val="2"/>
      </rPr>
      <t>(This application is being submitted to the PHS for the first time.)</t>
    </r>
  </si>
  <si>
    <t xml:space="preserve"> RESUBMISSION of application number:</t>
  </si>
  <si>
    <t xml:space="preserve"> (This application replaces a prior unfunded version of a new, renewal, or revision application.)</t>
  </si>
  <si>
    <t xml:space="preserve"> RENEWAL of grant number:</t>
  </si>
  <si>
    <t xml:space="preserve"> (This application is to extend a funded grant beyond its current project period.)</t>
  </si>
  <si>
    <t xml:space="preserve">  REVISION to grant number:</t>
  </si>
  <si>
    <t xml:space="preserve">  (This application is for additional funds to supplement a currently funded grant.)</t>
  </si>
  <si>
    <t xml:space="preserve">  CHANGE of program director/principal investigator.</t>
  </si>
  <si>
    <t xml:space="preserve">  Name of former program director/principal investigator:</t>
  </si>
  <si>
    <t xml:space="preserve">  CHANGE of Grantee Institution.     Name of former institution:</t>
  </si>
  <si>
    <t xml:space="preserve">  FOREIGN application </t>
  </si>
  <si>
    <t xml:space="preserve">       Domestic Grant with foreign involvement</t>
  </si>
  <si>
    <t>List Country(ies) Involved:</t>
  </si>
  <si>
    <r>
      <t xml:space="preserve">INVENTIONS AND PATENTS </t>
    </r>
    <r>
      <rPr>
        <i/>
        <sz val="11"/>
        <rFont val="Arial"/>
        <family val="2"/>
      </rPr>
      <t>(Renewal appl. only)</t>
    </r>
  </si>
  <si>
    <t xml:space="preserve">       No</t>
  </si>
  <si>
    <t xml:space="preserve">      Yes</t>
  </si>
  <si>
    <t xml:space="preserve">   If "Yes," </t>
  </si>
  <si>
    <t>Previously reported</t>
  </si>
  <si>
    <t xml:space="preserve">Not previously reported                             </t>
  </si>
  <si>
    <r>
      <t xml:space="preserve">1. PROGRAM INCOME </t>
    </r>
    <r>
      <rPr>
        <b/>
        <i/>
        <sz val="11.5"/>
        <rFont val="Arial"/>
        <family val="2"/>
      </rPr>
      <t>(See instructions.)</t>
    </r>
  </si>
  <si>
    <t xml:space="preserve">                 Budget Period</t>
  </si>
  <si>
    <t xml:space="preserve">                                    Anticipated Amount</t>
  </si>
  <si>
    <t xml:space="preserve">                              Source(s)</t>
  </si>
  <si>
    <t>N/A</t>
  </si>
  <si>
    <r>
      <t xml:space="preserve">2.  ASSURANCES/CERTIFICATIONS </t>
    </r>
    <r>
      <rPr>
        <b/>
        <i/>
        <sz val="11"/>
        <rFont val="Arial"/>
        <family val="2"/>
      </rPr>
      <t>(See instructions.)</t>
    </r>
  </si>
  <si>
    <t>In signing the application Face Page, the authorized organizational representative agrees to comply with the policies, assurances and/or certifications</t>
  </si>
  <si>
    <t xml:space="preserve">listed in the application instructions when applicable. Descriptions of individual assurances/certifications are provided in Part III and listed in Part I, 4.1 </t>
  </si>
  <si>
    <t>under item 14.  If unable to certify compliance, where applicable, provide an explanation and place it after this page.</t>
  </si>
  <si>
    <r>
      <t xml:space="preserve">3. FACILITIES AND ADMINISTRATIVE COSTS (F&amp;A)/ INDIRECT COSTS. </t>
    </r>
    <r>
      <rPr>
        <sz val="11"/>
        <rFont val="Arial"/>
        <family val="2"/>
      </rPr>
      <t>See specific instructions.</t>
    </r>
  </si>
  <si>
    <t xml:space="preserve">  DHHS Agreement dated:</t>
  </si>
  <si>
    <t xml:space="preserve">      No Facilities And Administrative Costs Requested.</t>
  </si>
  <si>
    <t xml:space="preserve">  DHHS Agreement being negotiated with</t>
  </si>
  <si>
    <t xml:space="preserve">       Regional Office.</t>
  </si>
  <si>
    <t xml:space="preserve">  No DHHS Agreement, but rate established with</t>
  </si>
  <si>
    <t xml:space="preserve">       Date</t>
  </si>
  <si>
    <r>
      <t xml:space="preserve">CALCULATION* </t>
    </r>
    <r>
      <rPr>
        <i/>
        <sz val="11"/>
        <rFont val="Arial"/>
        <family val="2"/>
      </rPr>
      <t xml:space="preserve"> (The entire grant application, including the Checklist, will be reproduced and provided to peer reviewers as confidential information.)</t>
    </r>
  </si>
  <si>
    <t xml:space="preserve"> a.  Initial budget period:</t>
  </si>
  <si>
    <t xml:space="preserve">Amount of base   $    </t>
  </si>
  <si>
    <t xml:space="preserve"> x Rate applied</t>
  </si>
  <si>
    <t xml:space="preserve"> % = F&amp;A costs</t>
  </si>
  <si>
    <t xml:space="preserve">$    </t>
  </si>
  <si>
    <t xml:space="preserve"> b.  02 year</t>
  </si>
  <si>
    <t xml:space="preserve"> c.  03 year</t>
  </si>
  <si>
    <t xml:space="preserve"> d.  04 year</t>
  </si>
  <si>
    <t xml:space="preserve"> e.  05 year</t>
  </si>
  <si>
    <t xml:space="preserve"> TOTAL F&amp;A Costs</t>
  </si>
  <si>
    <t xml:space="preserve">  Salary and wages base</t>
  </si>
  <si>
    <t xml:space="preserve">X     </t>
  </si>
  <si>
    <t>Modified total direct cost base</t>
  </si>
  <si>
    <r>
      <t xml:space="preserve">                 Other base</t>
    </r>
    <r>
      <rPr>
        <i/>
        <sz val="10"/>
        <rFont val="Arial"/>
        <family val="2"/>
      </rPr>
      <t xml:space="preserve"> (Explain)</t>
    </r>
  </si>
  <si>
    <r>
      <t xml:space="preserve">  Off-site, other special rate, or more than one rate involved</t>
    </r>
    <r>
      <rPr>
        <i/>
        <sz val="10.5"/>
        <rFont val="Arial"/>
        <family val="2"/>
      </rPr>
      <t xml:space="preserve"> (Explain)</t>
    </r>
  </si>
  <si>
    <r>
      <t xml:space="preserve">Explanation </t>
    </r>
    <r>
      <rPr>
        <i/>
        <sz val="10.5"/>
        <rFont val="Arial"/>
        <family val="2"/>
      </rPr>
      <t>(Attach separate sheet, if necessary.)</t>
    </r>
    <r>
      <rPr>
        <sz val="10.5"/>
        <rFont val="Arial"/>
        <family val="2"/>
      </rPr>
      <t>:</t>
    </r>
  </si>
  <si>
    <r>
      <t>4. DISCLOSURE PERMISSION STATEMENT:</t>
    </r>
    <r>
      <rPr>
        <sz val="11"/>
        <rFont val="Arial"/>
        <family val="2"/>
      </rPr>
      <t xml:space="preserve"> If this application does not result in an award, is the Government permitted to disclose the title of </t>
    </r>
  </si>
  <si>
    <t xml:space="preserve">your proposed project, and the name, address, telephone number and e-mail address of the official signing for the applicant organization, to </t>
  </si>
  <si>
    <t>organizations that may be interested in contacting you for further information (e.g., possible collaborations, investment)?</t>
  </si>
  <si>
    <t xml:space="preserve">    Yes</t>
  </si>
  <si>
    <t xml:space="preserve">No           </t>
  </si>
  <si>
    <t>PHS 398 (Rev.  6/09)</t>
  </si>
  <si>
    <t xml:space="preserve"> Page</t>
  </si>
  <si>
    <t>x</t>
  </si>
  <si>
    <t xml:space="preserve">Enter Rate above as a decimal (e.g., 0.25 for 25%, 0.495 </t>
  </si>
  <si>
    <t>for 49.5%</t>
  </si>
  <si>
    <t>SM</t>
  </si>
  <si>
    <t>AY</t>
  </si>
  <si>
    <t>CM</t>
  </si>
  <si>
    <t>Sub to IDC</t>
  </si>
  <si>
    <t>Not Sub to IDC</t>
  </si>
  <si>
    <t>(631) xxx-xxxx</t>
  </si>
  <si>
    <t>Stony Brook, NY 11794-xxxx</t>
  </si>
  <si>
    <t>The Research Foundation for The SUNY</t>
  </si>
  <si>
    <t>Office of Sponsored Programs</t>
  </si>
  <si>
    <t>W5510 Melville Library</t>
  </si>
  <si>
    <t>Stony Brook, NY 11794-3362</t>
  </si>
  <si>
    <t>1-146013200-F7</t>
  </si>
  <si>
    <t>804878247</t>
  </si>
  <si>
    <t>NY-001</t>
  </si>
  <si>
    <t>osp@stonybrook.edu</t>
  </si>
  <si>
    <t>631-632-6963</t>
  </si>
  <si>
    <t>631-632-4402/9949</t>
  </si>
  <si>
    <t>RF/P&amp;S Benefits</t>
  </si>
  <si>
    <t>Summer Benefits</t>
  </si>
  <si>
    <t>IFR Faculty</t>
  </si>
  <si>
    <t>Official and OfficialLookup</t>
  </si>
  <si>
    <t>Location</t>
  </si>
  <si>
    <t>Mary Serra</t>
  </si>
  <si>
    <t>631-632-9102</t>
  </si>
  <si>
    <t>631-632-1681</t>
  </si>
  <si>
    <t>Total</t>
  </si>
  <si>
    <t xml:space="preserve">Month </t>
  </si>
  <si>
    <t>Project Role</t>
  </si>
  <si>
    <t>Base Salary ($)</t>
  </si>
  <si>
    <t>Requested Salary ($)</t>
  </si>
  <si>
    <t>Fringe Benefits ($)</t>
  </si>
  <si>
    <t>Funds Requested ($)</t>
  </si>
  <si>
    <t>Summer Only</t>
  </si>
  <si>
    <t>CY12</t>
  </si>
  <si>
    <t>Rate</t>
  </si>
  <si>
    <t>Category</t>
  </si>
  <si>
    <t>RF Employee</t>
  </si>
  <si>
    <t>Graduate</t>
  </si>
  <si>
    <t>Fiscal Year</t>
  </si>
  <si>
    <t>FrLookup</t>
  </si>
  <si>
    <t>Consultant Costs</t>
  </si>
  <si>
    <t xml:space="preserve">Total Salaries </t>
  </si>
  <si>
    <t>Month based on</t>
  </si>
  <si>
    <t>Total FTE%</t>
  </si>
  <si>
    <t>NIH Grant Worksheet,    1 - 5 Years</t>
  </si>
  <si>
    <t>Subtotal Direct Cost at SBU</t>
  </si>
  <si>
    <t>Year 1 Total</t>
  </si>
  <si>
    <t>Year 2 Total</t>
  </si>
  <si>
    <t>Year 3 Total</t>
  </si>
  <si>
    <t>Year 4 Total</t>
  </si>
  <si>
    <t>NIH Salary Cap policy @ http://grants.nih.gov/grants/guide/notice-files/NOT-OD-14-052.html</t>
  </si>
  <si>
    <t>Fringe rate Yr. 1</t>
  </si>
  <si>
    <t>Fringe rate Yr. 2</t>
  </si>
  <si>
    <t>Fringe rate Yr. 3</t>
  </si>
  <si>
    <t>Fringe rate Yr. 4</t>
  </si>
  <si>
    <t>Fringe rate Yr. 5</t>
  </si>
  <si>
    <r>
      <t>Position</t>
    </r>
    <r>
      <rPr>
        <b/>
        <sz val="10"/>
        <color rgb="FFFF0000"/>
        <rFont val="Calibri"/>
        <family val="2"/>
      </rPr>
      <t>ᵜ</t>
    </r>
  </si>
  <si>
    <r>
      <t>Faculty</t>
    </r>
    <r>
      <rPr>
        <b/>
        <sz val="10"/>
        <color rgb="FFFF0000"/>
        <rFont val="Calibri"/>
        <family val="2"/>
      </rPr>
      <t>ᵜ</t>
    </r>
    <r>
      <rPr>
        <b/>
        <sz val="10"/>
        <color rgb="FFFF0000"/>
        <rFont val="Arial"/>
        <family val="2"/>
      </rPr>
      <t>: Enter Either Summer (SM) Academic (AY) or Calendar (CM) Months</t>
    </r>
  </si>
  <si>
    <t xml:space="preserve"> Salaries</t>
  </si>
  <si>
    <t>on campus</t>
  </si>
  <si>
    <t>Note: Tuition rate is $2,094 per semester, see policy @ http://www.stonybrook.edu/research/ogm/hr.shtml#gradtuition-tab</t>
  </si>
  <si>
    <t>COLA (Personnel)</t>
  </si>
  <si>
    <t>Inflation (Non-Personnel)</t>
  </si>
  <si>
    <t>AY9</t>
  </si>
  <si>
    <t>SM3</t>
  </si>
  <si>
    <t>F&amp;A (Indirect) Rate - Override</t>
  </si>
  <si>
    <r>
      <t xml:space="preserve">Use </t>
    </r>
    <r>
      <rPr>
        <b/>
        <sz val="8"/>
        <rFont val="Times New Roman"/>
        <family val="1"/>
      </rPr>
      <t>C127</t>
    </r>
    <r>
      <rPr>
        <sz val="8"/>
        <rFont val="Times New Roman"/>
        <family val="1"/>
      </rPr>
      <t xml:space="preserve"> when sponsor's IDC policy applies</t>
    </r>
  </si>
  <si>
    <t>mary.serra@stonybrook.edu</t>
  </si>
  <si>
    <t>Michele Canton</t>
  </si>
  <si>
    <t>Kristen Ford</t>
  </si>
  <si>
    <t>631-632-9029</t>
  </si>
  <si>
    <t>michele.canton@stonybrook.edu</t>
  </si>
  <si>
    <t>631-632-8331</t>
  </si>
  <si>
    <t>kristen.ford@stonybrook.edu</t>
  </si>
  <si>
    <t>631-632-1610</t>
  </si>
  <si>
    <t>Post Doctoral</t>
  </si>
  <si>
    <t>Contracts/Clinical Trials Specialist</t>
  </si>
  <si>
    <t>Grants/Contracts Specialist</t>
  </si>
  <si>
    <t>susan.ciuffo@stonybrook.edu</t>
  </si>
  <si>
    <t>Sr. Grants/Contracts Specialist</t>
  </si>
  <si>
    <t>Dawn Alomar</t>
  </si>
  <si>
    <t>Asst Director, OSP</t>
  </si>
  <si>
    <t>dawn.alomar@stonybrook.edu</t>
  </si>
  <si>
    <t>Sabrina Cerezo</t>
  </si>
  <si>
    <t>Sabrina.Cerezo@stonybrook.edu</t>
  </si>
  <si>
    <t>VACANT</t>
  </si>
  <si>
    <t>Jennifer Winger</t>
  </si>
  <si>
    <t>Jessica Gretencord-Steiner</t>
  </si>
  <si>
    <t>Jamie Murdock</t>
  </si>
  <si>
    <t>jamie.murdock@stonybrook.edu</t>
  </si>
  <si>
    <t>jennifer.winger@stonybrook.edu</t>
  </si>
  <si>
    <t>631-632-9840</t>
  </si>
  <si>
    <t>631-632-7006</t>
  </si>
  <si>
    <t>631-632-9016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</si>
</sst>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mm/dd/yy"/>
    <numFmt numFmtId="165" formatCode="General_)"/>
    <numFmt numFmtId="166" formatCode="&quot;$&quot;#,##0"/>
    <numFmt numFmtId="167" formatCode="&quot;$&quot;#,##0\ ;\(&quot;$&quot;#,##0\)"/>
    <numFmt numFmtId="168" formatCode="mm/dd/yy\ h:mm"/>
    <numFmt numFmtId="169" formatCode="00"/>
    <numFmt numFmtId="170" formatCode="mm/dd/yy\ h:mm:ss"/>
    <numFmt numFmtId="171" formatCode="mm/dd/yy;@"/>
    <numFmt numFmtId="172" formatCode="&quot;$&quot;#,##0.00\ ;\(&quot;$&quot;#,##0.00\)"/>
  </numFmts>
  <fonts count="131">
    <font>
      <sz val="10"/>
      <name val="Arial"/>
    </font>
    <font>
      <sz val="11"/>
      <color theme="1"/>
      <name val="Calibri"/>
      <family val="2"/>
      <scheme val="minor"/>
    </font>
    <font>
      <sz val="10"/>
      <name val="Arial"/>
      <family val="2"/>
    </font>
    <font>
      <b/>
      <sz val="10"/>
      <name val="Arial"/>
      <family val="2"/>
    </font>
    <font>
      <i/>
      <sz val="10"/>
      <name val="Arial"/>
      <family val="2"/>
    </font>
    <font>
      <b/>
      <sz val="14"/>
      <name val="Arial"/>
      <family val="2"/>
    </font>
    <font>
      <sz val="14"/>
      <name val="Arial"/>
      <family val="2"/>
    </font>
    <font>
      <sz val="10"/>
      <color indexed="9"/>
      <name val="Arial"/>
      <family val="2"/>
    </font>
    <font>
      <sz val="20"/>
      <name val="Arial"/>
      <family val="2"/>
    </font>
    <font>
      <b/>
      <sz val="10"/>
      <color indexed="9"/>
      <name val="Arial"/>
      <family val="2"/>
    </font>
    <font>
      <sz val="12"/>
      <name val="Arial"/>
      <family val="2"/>
    </font>
    <font>
      <sz val="10"/>
      <color indexed="10"/>
      <name val="Arial"/>
      <family val="2"/>
    </font>
    <font>
      <b/>
      <sz val="12"/>
      <color indexed="10"/>
      <name val="Arial"/>
      <family val="2"/>
    </font>
    <font>
      <sz val="14"/>
      <color indexed="10"/>
      <name val="Arial"/>
      <family val="2"/>
    </font>
    <font>
      <sz val="10"/>
      <name val="Geneva"/>
    </font>
    <font>
      <sz val="7"/>
      <name val="Arial"/>
      <family val="2"/>
    </font>
    <font>
      <sz val="8"/>
      <name val="Arial"/>
      <family val="2"/>
    </font>
    <font>
      <sz val="9"/>
      <name val="Arial"/>
      <family val="2"/>
    </font>
    <font>
      <i/>
      <sz val="8"/>
      <name val="Arial"/>
      <family val="2"/>
    </font>
    <font>
      <b/>
      <sz val="8"/>
      <name val="Arial"/>
      <family val="2"/>
    </font>
    <font>
      <sz val="8"/>
      <name val="Arial"/>
      <family val="2"/>
    </font>
    <font>
      <sz val="10"/>
      <name val="Arial"/>
      <family val="2"/>
    </font>
    <font>
      <u/>
      <sz val="10"/>
      <color indexed="12"/>
      <name val="Arial"/>
      <family val="2"/>
    </font>
    <font>
      <b/>
      <sz val="10"/>
      <color indexed="81"/>
      <name val="Times New Roman"/>
      <family val="1"/>
    </font>
    <font>
      <sz val="10"/>
      <color indexed="81"/>
      <name val="Times New Roman"/>
      <family val="1"/>
    </font>
    <font>
      <sz val="11"/>
      <name val="Arial"/>
      <family val="2"/>
    </font>
    <font>
      <b/>
      <sz val="14"/>
      <color indexed="10"/>
      <name val="Arial"/>
      <family val="2"/>
    </font>
    <font>
      <sz val="8"/>
      <color indexed="22"/>
      <name val="Arial"/>
      <family val="2"/>
    </font>
    <font>
      <b/>
      <sz val="10"/>
      <color indexed="22"/>
      <name val="Arial"/>
      <family val="2"/>
    </font>
    <font>
      <sz val="10"/>
      <color indexed="22"/>
      <name val="Arial"/>
      <family val="2"/>
    </font>
    <font>
      <sz val="10"/>
      <name val="Courier"/>
      <family val="3"/>
    </font>
    <font>
      <sz val="9"/>
      <name val="Geneva"/>
    </font>
    <font>
      <sz val="8"/>
      <name val="Helvetica"/>
      <family val="2"/>
    </font>
    <font>
      <i/>
      <u/>
      <sz val="6"/>
      <name val="Helvetica"/>
      <family val="2"/>
    </font>
    <font>
      <sz val="7"/>
      <name val="Helvetica"/>
      <family val="2"/>
    </font>
    <font>
      <b/>
      <sz val="14"/>
      <name val="Helvetica"/>
      <family val="2"/>
    </font>
    <font>
      <b/>
      <sz val="8"/>
      <name val="Helvetica"/>
      <family val="2"/>
    </font>
    <font>
      <sz val="11"/>
      <name val="Times New Roman"/>
      <family val="1"/>
    </font>
    <font>
      <sz val="10"/>
      <name val="Times New Roman"/>
      <family val="1"/>
    </font>
    <font>
      <sz val="12"/>
      <name val="Times New Roman"/>
      <family val="1"/>
    </font>
    <font>
      <b/>
      <sz val="12"/>
      <name val="Arial"/>
      <family val="2"/>
    </font>
    <font>
      <sz val="10"/>
      <color indexed="8"/>
      <name val="Arial"/>
      <family val="2"/>
    </font>
    <font>
      <b/>
      <sz val="10"/>
      <color indexed="8"/>
      <name val="Arial"/>
      <family val="2"/>
    </font>
    <font>
      <u/>
      <sz val="10"/>
      <color indexed="12"/>
      <name val="Arial"/>
      <family val="2"/>
    </font>
    <font>
      <sz val="9"/>
      <name val="Helvetica"/>
      <family val="2"/>
    </font>
    <font>
      <i/>
      <sz val="9"/>
      <name val="Arial"/>
      <family val="2"/>
    </font>
    <font>
      <b/>
      <sz val="9"/>
      <name val="Arial"/>
      <family val="2"/>
    </font>
    <font>
      <sz val="10"/>
      <color indexed="8"/>
      <name val="Arial"/>
      <family val="2"/>
    </font>
    <font>
      <sz val="8"/>
      <color indexed="8"/>
      <name val="Arial"/>
      <family val="2"/>
    </font>
    <font>
      <i/>
      <sz val="8"/>
      <color indexed="8"/>
      <name val="Arial"/>
      <family val="2"/>
    </font>
    <font>
      <i/>
      <sz val="10"/>
      <color indexed="8"/>
      <name val="Arial"/>
      <family val="2"/>
    </font>
    <font>
      <u/>
      <sz val="8"/>
      <color indexed="8"/>
      <name val="Arial"/>
      <family val="2"/>
    </font>
    <font>
      <b/>
      <sz val="12"/>
      <color indexed="8"/>
      <name val="Arial"/>
      <family val="2"/>
    </font>
    <font>
      <b/>
      <sz val="10"/>
      <color indexed="8"/>
      <name val="Arial"/>
      <family val="2"/>
    </font>
    <font>
      <sz val="8"/>
      <color indexed="81"/>
      <name val="Tahoma"/>
      <family val="2"/>
    </font>
    <font>
      <b/>
      <sz val="8"/>
      <color indexed="81"/>
      <name val="Tahoma"/>
      <family val="2"/>
    </font>
    <font>
      <b/>
      <sz val="8"/>
      <color indexed="10"/>
      <name val="Tahoma"/>
      <family val="2"/>
    </font>
    <font>
      <sz val="9"/>
      <color indexed="12"/>
      <name val="Arial"/>
      <family val="2"/>
    </font>
    <font>
      <u/>
      <sz val="12"/>
      <color indexed="12"/>
      <name val="Arial"/>
      <family val="2"/>
    </font>
    <font>
      <b/>
      <sz val="11"/>
      <color indexed="8"/>
      <name val="Arial"/>
      <family val="2"/>
    </font>
    <font>
      <sz val="11"/>
      <color indexed="8"/>
      <name val="Arial"/>
      <family val="2"/>
    </font>
    <font>
      <sz val="8"/>
      <color indexed="12"/>
      <name val="Helvetica"/>
      <family val="2"/>
    </font>
    <font>
      <b/>
      <sz val="9"/>
      <name val="Helvetica"/>
      <family val="2"/>
    </font>
    <font>
      <b/>
      <i/>
      <sz val="12"/>
      <name val="Arial"/>
      <family val="2"/>
    </font>
    <font>
      <b/>
      <sz val="12"/>
      <name val="Times New Roman"/>
      <family val="1"/>
    </font>
    <font>
      <b/>
      <i/>
      <u/>
      <sz val="8"/>
      <name val="Helvetica"/>
      <family val="2"/>
    </font>
    <font>
      <sz val="8"/>
      <color indexed="32"/>
      <name val="Helvetica"/>
      <family val="2"/>
    </font>
    <font>
      <b/>
      <sz val="7"/>
      <name val="Arial"/>
      <family val="2"/>
    </font>
    <font>
      <b/>
      <sz val="8"/>
      <color indexed="10"/>
      <name val="Helvetica"/>
      <family val="2"/>
    </font>
    <font>
      <b/>
      <sz val="8"/>
      <color indexed="8"/>
      <name val="Helvetica"/>
      <family val="2"/>
    </font>
    <font>
      <b/>
      <sz val="8"/>
      <color indexed="12"/>
      <name val="Helvetica"/>
      <family val="2"/>
    </font>
    <font>
      <b/>
      <sz val="8"/>
      <color indexed="14"/>
      <name val="Helvetica"/>
      <family val="2"/>
    </font>
    <font>
      <b/>
      <sz val="8"/>
      <color indexed="18"/>
      <name val="Helvetica"/>
      <family val="2"/>
    </font>
    <font>
      <sz val="8"/>
      <color indexed="10"/>
      <name val="Helvetica"/>
      <family val="2"/>
    </font>
    <font>
      <sz val="10"/>
      <name val="Courier"/>
      <family val="3"/>
    </font>
    <font>
      <i/>
      <u/>
      <sz val="6"/>
      <name val="Arial"/>
      <family val="2"/>
    </font>
    <font>
      <sz val="10"/>
      <color indexed="10"/>
      <name val="MS Sans Serif"/>
      <family val="2"/>
    </font>
    <font>
      <b/>
      <sz val="16"/>
      <name val="Arial"/>
      <family val="2"/>
    </font>
    <font>
      <sz val="10"/>
      <name val="MS Sans Serif"/>
      <family val="2"/>
    </font>
    <font>
      <b/>
      <sz val="11"/>
      <name val="Arial"/>
      <family val="2"/>
    </font>
    <font>
      <i/>
      <sz val="11"/>
      <name val="Arial"/>
      <family val="2"/>
    </font>
    <font>
      <b/>
      <sz val="11.5"/>
      <name val="Arial"/>
      <family val="2"/>
    </font>
    <font>
      <b/>
      <i/>
      <sz val="11.5"/>
      <name val="Arial"/>
      <family val="2"/>
    </font>
    <font>
      <b/>
      <sz val="8"/>
      <name val="MS Sans Serif"/>
      <family val="2"/>
    </font>
    <font>
      <sz val="12.5"/>
      <name val="Arial"/>
      <family val="2"/>
    </font>
    <font>
      <sz val="9.5"/>
      <name val="Arial"/>
      <family val="2"/>
    </font>
    <font>
      <b/>
      <i/>
      <sz val="11"/>
      <name val="Arial"/>
      <family val="2"/>
    </font>
    <font>
      <sz val="7.5"/>
      <name val="Arial"/>
      <family val="2"/>
    </font>
    <font>
      <sz val="8"/>
      <name val="MS Sans Serif"/>
      <family val="2"/>
    </font>
    <font>
      <sz val="11"/>
      <name val="Helvetica"/>
      <family val="2"/>
    </font>
    <font>
      <u/>
      <sz val="11"/>
      <name val="Arial"/>
      <family val="2"/>
    </font>
    <font>
      <sz val="10.5"/>
      <name val="Arial"/>
      <family val="2"/>
    </font>
    <font>
      <i/>
      <sz val="10.5"/>
      <name val="Arial"/>
      <family val="2"/>
    </font>
    <font>
      <sz val="10"/>
      <color rgb="FFFF0000"/>
      <name val="Arial"/>
      <family val="2"/>
    </font>
    <font>
      <b/>
      <sz val="11"/>
      <color indexed="10"/>
      <name val="Arial"/>
      <family val="2"/>
    </font>
    <font>
      <b/>
      <sz val="8"/>
      <color indexed="22"/>
      <name val="Arial"/>
      <family val="2"/>
    </font>
    <font>
      <u/>
      <sz val="6.8"/>
      <color indexed="12"/>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1"/>
      <color rgb="FF000000"/>
      <name val="Arial"/>
      <family val="2"/>
    </font>
    <font>
      <sz val="12"/>
      <name val="Arial Narrow"/>
      <family val="2"/>
    </font>
    <font>
      <b/>
      <sz val="10"/>
      <color indexed="48"/>
      <name val="Arial"/>
      <family val="2"/>
    </font>
    <font>
      <b/>
      <u/>
      <sz val="10"/>
      <name val="Arial"/>
      <family val="2"/>
    </font>
    <font>
      <b/>
      <u/>
      <sz val="12"/>
      <color indexed="12"/>
      <name val="Arial"/>
      <family val="2"/>
    </font>
    <font>
      <sz val="18"/>
      <name val="Arial"/>
      <family val="2"/>
    </font>
    <font>
      <b/>
      <sz val="10"/>
      <color rgb="FFFF0000"/>
      <name val="Arial"/>
      <family val="2"/>
    </font>
    <font>
      <sz val="10"/>
      <color theme="0"/>
      <name val="Arial"/>
      <family val="2"/>
    </font>
    <font>
      <b/>
      <sz val="10"/>
      <color rgb="FFFF0000"/>
      <name val="Calibri"/>
      <family val="2"/>
    </font>
    <font>
      <b/>
      <sz val="10"/>
      <color rgb="FF0070C0"/>
      <name val="Arial"/>
      <family val="2"/>
    </font>
    <font>
      <sz val="10"/>
      <color rgb="FF0070C0"/>
      <name val="Arial"/>
      <family val="2"/>
    </font>
    <font>
      <b/>
      <sz val="12"/>
      <color rgb="FFFF0000"/>
      <name val="Arial"/>
      <family val="2"/>
    </font>
    <font>
      <sz val="12"/>
      <color theme="0" tint="-4.9989318521683403E-2"/>
      <name val="Times New Roman"/>
      <family val="1"/>
    </font>
    <font>
      <sz val="9"/>
      <color indexed="8"/>
      <name val="Arial"/>
      <family val="2"/>
    </font>
    <font>
      <sz val="12"/>
      <color indexed="8"/>
      <name val="Arial"/>
      <family val="2"/>
    </font>
    <font>
      <sz val="8"/>
      <name val="Times New Roman"/>
      <family val="1"/>
    </font>
    <font>
      <b/>
      <sz val="8"/>
      <name val="Times New Roman"/>
      <family val="1"/>
    </font>
    <font>
      <sz val="10"/>
      <color rgb="FF000000"/>
      <name val="Arial"/>
      <family val="2"/>
    </font>
  </fonts>
  <fills count="43">
    <fill>
      <patternFill patternType="none"/>
    </fill>
    <fill>
      <patternFill patternType="gray125"/>
    </fill>
    <fill>
      <patternFill patternType="solid">
        <fgColor indexed="9"/>
        <bgColor indexed="64"/>
      </patternFill>
    </fill>
    <fill>
      <patternFill patternType="gray0625"/>
    </fill>
    <fill>
      <patternFill patternType="gray0625">
        <bgColor indexed="9"/>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gray0625">
        <bgColor theme="0"/>
      </patternFill>
    </fill>
    <fill>
      <patternFill patternType="solid">
        <fgColor rgb="FFFFFFCC"/>
        <bgColor indexed="64"/>
      </patternFill>
    </fill>
  </fills>
  <borders count="54">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86">
    <xf numFmtId="0" fontId="0" fillId="0" borderId="0"/>
    <xf numFmtId="3" fontId="27" fillId="0" borderId="0" applyFont="0" applyFill="0" applyBorder="0" applyAlignment="0" applyProtection="0"/>
    <xf numFmtId="44" fontId="2" fillId="0" borderId="0" applyFont="0" applyFill="0" applyBorder="0" applyAlignment="0" applyProtection="0"/>
    <xf numFmtId="167" fontId="27" fillId="0" borderId="0" applyFont="0" applyFill="0" applyBorder="0" applyAlignment="0" applyProtection="0"/>
    <xf numFmtId="0" fontId="27" fillId="0" borderId="0" applyFont="0" applyFill="0" applyBorder="0" applyAlignment="0" applyProtection="0"/>
    <xf numFmtId="2"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alignment vertical="top"/>
      <protection locked="0"/>
    </xf>
    <xf numFmtId="0" fontId="27" fillId="0" borderId="0"/>
    <xf numFmtId="0" fontId="31" fillId="0" borderId="0" applyProtection="0"/>
    <xf numFmtId="9" fontId="2" fillId="0" borderId="0" applyFont="0" applyFill="0" applyBorder="0" applyAlignment="0" applyProtection="0"/>
    <xf numFmtId="0" fontId="27" fillId="0" borderId="1" applyNumberFormat="0" applyFont="0" applyFill="0" applyAlignment="0" applyProtection="0"/>
    <xf numFmtId="165" fontId="30" fillId="0" borderId="0"/>
    <xf numFmtId="0" fontId="2" fillId="0" borderId="0"/>
    <xf numFmtId="165" fontId="74" fillId="0" borderId="0"/>
    <xf numFmtId="0" fontId="14" fillId="0" borderId="0"/>
    <xf numFmtId="0" fontId="76" fillId="0" borderId="0"/>
    <xf numFmtId="0" fontId="78"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0" fontId="27" fillId="0" borderId="1" applyNumberFormat="0" applyFont="0" applyFill="0" applyAlignment="0" applyProtection="0"/>
    <xf numFmtId="0" fontId="27" fillId="0" borderId="0"/>
    <xf numFmtId="10" fontId="27" fillId="0" borderId="0" applyFont="0" applyFill="0" applyBorder="0" applyAlignment="0" applyProtection="0"/>
    <xf numFmtId="172" fontId="27" fillId="0" borderId="0" applyFont="0" applyFill="0" applyBorder="0" applyAlignment="0" applyProtection="0"/>
    <xf numFmtId="0" fontId="95" fillId="0" borderId="0" applyNumberFormat="0" applyFill="0" applyBorder="0" applyAlignment="0" applyProtection="0"/>
    <xf numFmtId="0" fontId="28"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xf numFmtId="0" fontId="98" fillId="0" borderId="39" applyNumberFormat="0" applyFill="0" applyAlignment="0" applyProtection="0"/>
    <xf numFmtId="0" fontId="98" fillId="0" borderId="0" applyNumberFormat="0" applyFill="0" applyBorder="0" applyAlignment="0" applyProtection="0"/>
    <xf numFmtId="0" fontId="99" fillId="6" borderId="0" applyNumberFormat="0" applyBorder="0" applyAlignment="0" applyProtection="0"/>
    <xf numFmtId="0" fontId="100" fillId="7" borderId="0" applyNumberFormat="0" applyBorder="0" applyAlignment="0" applyProtection="0"/>
    <xf numFmtId="0" fontId="101" fillId="8" borderId="0" applyNumberFormat="0" applyBorder="0" applyAlignment="0" applyProtection="0"/>
    <xf numFmtId="0" fontId="102" fillId="9" borderId="40" applyNumberFormat="0" applyAlignment="0" applyProtection="0"/>
    <xf numFmtId="0" fontId="103" fillId="10" borderId="41" applyNumberFormat="0" applyAlignment="0" applyProtection="0"/>
    <xf numFmtId="0" fontId="104" fillId="10" borderId="40" applyNumberFormat="0" applyAlignment="0" applyProtection="0"/>
    <xf numFmtId="0" fontId="105" fillId="0" borderId="42" applyNumberFormat="0" applyFill="0" applyAlignment="0" applyProtection="0"/>
    <xf numFmtId="0" fontId="106" fillId="11" borderId="43"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9" fillId="32" borderId="0" applyNumberFormat="0" applyBorder="0" applyAlignment="0" applyProtection="0"/>
    <xf numFmtId="0" fontId="10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9" fillId="36" borderId="0" applyNumberFormat="0" applyBorder="0" applyAlignment="0" applyProtection="0"/>
    <xf numFmtId="0" fontId="1" fillId="0" borderId="0"/>
    <xf numFmtId="0" fontId="110" fillId="0" borderId="45" applyNumberFormat="0" applyFill="0" applyAlignment="0" applyProtection="0"/>
    <xf numFmtId="0" fontId="111" fillId="0" borderId="46" applyNumberFormat="0" applyFill="0" applyAlignment="0" applyProtection="0"/>
    <xf numFmtId="0" fontId="1" fillId="12" borderId="44" applyNumberFormat="0" applyFont="0" applyAlignment="0" applyProtection="0"/>
    <xf numFmtId="9" fontId="1" fillId="0" borderId="0" applyFont="0" applyFill="0" applyBorder="0" applyAlignment="0" applyProtection="0"/>
    <xf numFmtId="0" fontId="112" fillId="0" borderId="47"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cellStyleXfs>
  <cellXfs count="914">
    <xf numFmtId="0" fontId="0" fillId="0" borderId="0" xfId="0"/>
    <xf numFmtId="10" fontId="0" fillId="2" borderId="0" xfId="0" applyNumberFormat="1" applyFill="1" applyProtection="1"/>
    <xf numFmtId="0" fontId="0" fillId="2" borderId="0" xfId="0" applyFill="1" applyBorder="1" applyProtection="1">
      <protection locked="0"/>
    </xf>
    <xf numFmtId="0" fontId="0" fillId="2" borderId="0" xfId="0" applyFill="1" applyBorder="1" applyProtection="1"/>
    <xf numFmtId="0" fontId="3" fillId="2" borderId="0" xfId="0" applyFont="1" applyFill="1" applyBorder="1" applyProtection="1"/>
    <xf numFmtId="3" fontId="6" fillId="2" borderId="0" xfId="0" applyNumberFormat="1" applyFont="1" applyFill="1" applyBorder="1" applyProtection="1"/>
    <xf numFmtId="0" fontId="26" fillId="2" borderId="0" xfId="0" applyFont="1" applyFill="1" applyBorder="1" applyProtection="1"/>
    <xf numFmtId="10" fontId="0" fillId="0" borderId="0" xfId="11" applyNumberFormat="1" applyFont="1" applyAlignment="1" applyProtection="1">
      <alignment horizontal="right"/>
    </xf>
    <xf numFmtId="0" fontId="48" fillId="0" borderId="1" xfId="9" applyFont="1" applyBorder="1"/>
    <xf numFmtId="0" fontId="48" fillId="0" borderId="0" xfId="9" applyFont="1"/>
    <xf numFmtId="0" fontId="47" fillId="0" borderId="0" xfId="9" applyFont="1"/>
    <xf numFmtId="0" fontId="48" fillId="0" borderId="10" xfId="9" applyFont="1" applyBorder="1"/>
    <xf numFmtId="0" fontId="48" fillId="0" borderId="18" xfId="9" applyFont="1" applyBorder="1"/>
    <xf numFmtId="0" fontId="42" fillId="0" borderId="0" xfId="9" applyFont="1"/>
    <xf numFmtId="0" fontId="48" fillId="0" borderId="19" xfId="9" applyFont="1" applyBorder="1"/>
    <xf numFmtId="0" fontId="48" fillId="0" borderId="18" xfId="9" applyFont="1" applyBorder="1" applyAlignment="1">
      <alignment horizontal="center"/>
    </xf>
    <xf numFmtId="0" fontId="48" fillId="0" borderId="19" xfId="9" applyFont="1" applyBorder="1" applyAlignment="1">
      <alignment horizontal="center"/>
    </xf>
    <xf numFmtId="0" fontId="42" fillId="0" borderId="10" xfId="9" applyFont="1" applyBorder="1"/>
    <xf numFmtId="3" fontId="42" fillId="0" borderId="18" xfId="9" applyNumberFormat="1" applyFont="1" applyBorder="1"/>
    <xf numFmtId="3" fontId="42" fillId="0" borderId="19" xfId="9" applyNumberFormat="1" applyFont="1" applyBorder="1"/>
    <xf numFmtId="3" fontId="48" fillId="0" borderId="0" xfId="9" applyNumberFormat="1" applyFont="1"/>
    <xf numFmtId="3" fontId="42" fillId="0" borderId="10" xfId="9" applyNumberFormat="1" applyFont="1" applyBorder="1"/>
    <xf numFmtId="3" fontId="42" fillId="0" borderId="24" xfId="9" applyNumberFormat="1" applyFont="1" applyBorder="1"/>
    <xf numFmtId="3" fontId="42" fillId="0" borderId="0" xfId="9" applyNumberFormat="1" applyFont="1"/>
    <xf numFmtId="3" fontId="42" fillId="0" borderId="25" xfId="9" applyNumberFormat="1" applyFont="1" applyBorder="1"/>
    <xf numFmtId="0" fontId="47" fillId="0" borderId="10" xfId="9" applyFont="1" applyBorder="1"/>
    <xf numFmtId="0" fontId="48" fillId="0" borderId="4" xfId="9" applyFont="1" applyBorder="1"/>
    <xf numFmtId="0" fontId="42" fillId="3" borderId="26" xfId="9" applyFont="1" applyFill="1" applyBorder="1"/>
    <xf numFmtId="0" fontId="42" fillId="3" borderId="19" xfId="9" applyFont="1" applyFill="1" applyBorder="1"/>
    <xf numFmtId="3" fontId="42" fillId="3" borderId="18" xfId="9" applyNumberFormat="1" applyFont="1" applyFill="1" applyBorder="1"/>
    <xf numFmtId="3" fontId="42" fillId="3" borderId="19" xfId="9" applyNumberFormat="1" applyFont="1" applyFill="1" applyBorder="1"/>
    <xf numFmtId="0" fontId="47" fillId="0" borderId="0" xfId="9" applyFont="1" applyBorder="1"/>
    <xf numFmtId="0" fontId="48" fillId="0" borderId="0" xfId="9" applyFont="1" applyBorder="1"/>
    <xf numFmtId="0" fontId="48" fillId="0" borderId="9" xfId="9" applyFont="1" applyBorder="1"/>
    <xf numFmtId="0" fontId="48" fillId="0" borderId="3" xfId="9" applyFont="1" applyBorder="1"/>
    <xf numFmtId="3" fontId="42" fillId="0" borderId="11" xfId="9" applyNumberFormat="1" applyFont="1" applyBorder="1"/>
    <xf numFmtId="0" fontId="47" fillId="0" borderId="0" xfId="9" applyFont="1" applyAlignment="1">
      <alignment horizontal="right"/>
    </xf>
    <xf numFmtId="0" fontId="52" fillId="0" borderId="10" xfId="9" applyFont="1" applyBorder="1"/>
    <xf numFmtId="0" fontId="52" fillId="0" borderId="0" xfId="9" applyFont="1"/>
    <xf numFmtId="0" fontId="49" fillId="0" borderId="19" xfId="9" applyFont="1" applyBorder="1" applyAlignment="1">
      <alignment horizontal="center"/>
    </xf>
    <xf numFmtId="0" fontId="48" fillId="0" borderId="10" xfId="9" applyFont="1" applyBorder="1" applyAlignment="1"/>
    <xf numFmtId="0" fontId="48" fillId="0" borderId="0" xfId="9" applyFont="1" applyAlignment="1">
      <alignment vertical="top"/>
    </xf>
    <xf numFmtId="0" fontId="48" fillId="0" borderId="2" xfId="9" applyFont="1" applyBorder="1"/>
    <xf numFmtId="0" fontId="42" fillId="0" borderId="5" xfId="9" applyFont="1" applyBorder="1"/>
    <xf numFmtId="0" fontId="48" fillId="0" borderId="10" xfId="9" applyFont="1" applyBorder="1" applyAlignment="1">
      <alignment horizontal="left"/>
    </xf>
    <xf numFmtId="0" fontId="47" fillId="0" borderId="10" xfId="9" applyFont="1" applyBorder="1" applyAlignment="1">
      <alignment horizontal="right"/>
    </xf>
    <xf numFmtId="0" fontId="0" fillId="0" borderId="0" xfId="0" applyAlignment="1"/>
    <xf numFmtId="0" fontId="42" fillId="0" borderId="0" xfId="9" applyFont="1" applyBorder="1"/>
    <xf numFmtId="0" fontId="48" fillId="0" borderId="27" xfId="9" applyFont="1" applyBorder="1"/>
    <xf numFmtId="0" fontId="48" fillId="0" borderId="28" xfId="9" applyFont="1" applyBorder="1"/>
    <xf numFmtId="3" fontId="42" fillId="0" borderId="28" xfId="9" applyNumberFormat="1" applyFont="1" applyBorder="1"/>
    <xf numFmtId="0" fontId="49" fillId="0" borderId="0" xfId="9" applyFont="1"/>
    <xf numFmtId="0" fontId="42" fillId="0" borderId="4" xfId="9" applyFont="1" applyBorder="1"/>
    <xf numFmtId="0" fontId="48" fillId="0" borderId="26" xfId="9" applyFont="1" applyBorder="1"/>
    <xf numFmtId="0" fontId="53" fillId="0" borderId="0" xfId="9" applyFont="1"/>
    <xf numFmtId="0" fontId="43" fillId="0" borderId="0" xfId="8" applyAlignment="1" applyProtection="1"/>
    <xf numFmtId="3" fontId="59" fillId="0" borderId="19" xfId="9" applyNumberFormat="1" applyFont="1" applyBorder="1"/>
    <xf numFmtId="3" fontId="59" fillId="0" borderId="0" xfId="9" applyNumberFormat="1" applyFont="1"/>
    <xf numFmtId="3" fontId="59" fillId="0" borderId="18" xfId="9" applyNumberFormat="1" applyFont="1" applyBorder="1"/>
    <xf numFmtId="3" fontId="59" fillId="0" borderId="10" xfId="9" applyNumberFormat="1" applyFont="1" applyBorder="1"/>
    <xf numFmtId="3" fontId="59" fillId="0" borderId="17" xfId="9" applyNumberFormat="1" applyFont="1" applyBorder="1"/>
    <xf numFmtId="3" fontId="59" fillId="0" borderId="2" xfId="9" applyNumberFormat="1" applyFont="1" applyBorder="1"/>
    <xf numFmtId="0" fontId="60" fillId="0" borderId="19" xfId="9" applyFont="1" applyBorder="1"/>
    <xf numFmtId="0" fontId="60" fillId="0" borderId="0" xfId="9" applyFont="1" applyBorder="1"/>
    <xf numFmtId="3" fontId="59" fillId="0" borderId="0" xfId="9" applyNumberFormat="1" applyFont="1" applyBorder="1"/>
    <xf numFmtId="0" fontId="60" fillId="0" borderId="10" xfId="9" applyFont="1" applyBorder="1"/>
    <xf numFmtId="0" fontId="60" fillId="0" borderId="7" xfId="9" applyFont="1" applyBorder="1"/>
    <xf numFmtId="3" fontId="59" fillId="0" borderId="22" xfId="9" applyNumberFormat="1" applyFont="1" applyBorder="1"/>
    <xf numFmtId="0" fontId="60" fillId="0" borderId="17" xfId="9" applyFont="1" applyBorder="1"/>
    <xf numFmtId="0" fontId="60" fillId="0" borderId="8" xfId="9" applyFont="1" applyBorder="1"/>
    <xf numFmtId="0" fontId="60" fillId="0" borderId="23" xfId="9" applyFont="1" applyBorder="1"/>
    <xf numFmtId="3" fontId="59" fillId="0" borderId="12" xfId="9" applyNumberFormat="1" applyFont="1" applyBorder="1"/>
    <xf numFmtId="0" fontId="60" fillId="0" borderId="0" xfId="9" applyFont="1"/>
    <xf numFmtId="0" fontId="48" fillId="0" borderId="6" xfId="9" applyFont="1" applyBorder="1"/>
    <xf numFmtId="3" fontId="42" fillId="0" borderId="13" xfId="9" applyNumberFormat="1" applyFont="1" applyBorder="1"/>
    <xf numFmtId="0" fontId="48" fillId="0" borderId="29" xfId="9" applyFont="1" applyBorder="1"/>
    <xf numFmtId="165" fontId="17" fillId="0" borderId="0" xfId="13" applyFont="1" applyBorder="1" applyAlignment="1" applyProtection="1">
      <alignment horizontal="left"/>
    </xf>
    <xf numFmtId="165" fontId="32" fillId="0" borderId="0" xfId="13" applyFont="1" applyBorder="1" applyAlignment="1" applyProtection="1">
      <alignment horizontal="left"/>
    </xf>
    <xf numFmtId="165" fontId="32" fillId="0" borderId="0" xfId="13" applyFont="1" applyBorder="1" applyProtection="1"/>
    <xf numFmtId="165" fontId="32" fillId="0" borderId="0" xfId="13" applyFont="1" applyProtection="1"/>
    <xf numFmtId="165" fontId="17" fillId="0" borderId="18" xfId="13" applyFont="1" applyBorder="1" applyAlignment="1" applyProtection="1">
      <alignment vertical="top"/>
    </xf>
    <xf numFmtId="165" fontId="32" fillId="0" borderId="10" xfId="13" applyFont="1" applyBorder="1" applyAlignment="1" applyProtection="1">
      <alignment vertical="top"/>
    </xf>
    <xf numFmtId="165" fontId="32" fillId="0" borderId="0" xfId="13" applyFont="1"/>
    <xf numFmtId="165" fontId="10" fillId="0" borderId="17" xfId="13" applyFont="1" applyBorder="1" applyAlignment="1" applyProtection="1">
      <alignment horizontal="left" vertical="center"/>
      <protection locked="0"/>
    </xf>
    <xf numFmtId="165" fontId="10" fillId="0" borderId="2" xfId="13" applyFont="1" applyBorder="1" applyAlignment="1" applyProtection="1">
      <alignment vertical="center"/>
      <protection locked="0"/>
    </xf>
    <xf numFmtId="165" fontId="38" fillId="0" borderId="10" xfId="13" applyFont="1" applyBorder="1" applyAlignment="1" applyProtection="1">
      <alignment horizontal="right" vertical="center"/>
      <protection locked="0"/>
    </xf>
    <xf numFmtId="165" fontId="16" fillId="0" borderId="10" xfId="13" applyFont="1" applyBorder="1" applyAlignment="1">
      <alignment vertical="top"/>
    </xf>
    <xf numFmtId="165" fontId="38" fillId="0" borderId="0" xfId="13" applyFont="1" applyBorder="1" applyAlignment="1" applyProtection="1">
      <alignment horizontal="right" vertical="center"/>
      <protection locked="0"/>
    </xf>
    <xf numFmtId="165" fontId="25" fillId="0" borderId="2" xfId="13" applyFont="1" applyBorder="1" applyAlignment="1" applyProtection="1">
      <alignment horizontal="right" vertical="center"/>
      <protection locked="0"/>
    </xf>
    <xf numFmtId="165" fontId="32" fillId="0" borderId="2" xfId="13" applyFont="1" applyBorder="1" applyAlignment="1" applyProtection="1">
      <alignment horizontal="right" vertical="center"/>
      <protection locked="0"/>
    </xf>
    <xf numFmtId="165" fontId="25" fillId="0" borderId="2" xfId="13" applyFont="1" applyBorder="1" applyAlignment="1" applyProtection="1">
      <alignment vertical="center"/>
      <protection locked="0"/>
    </xf>
    <xf numFmtId="165" fontId="32" fillId="0" borderId="0" xfId="13" applyFont="1" applyAlignment="1" applyProtection="1">
      <alignment horizontal="left"/>
    </xf>
    <xf numFmtId="165" fontId="10" fillId="0" borderId="17" xfId="13" applyFont="1" applyBorder="1" applyAlignment="1" applyProtection="1">
      <alignment vertical="center"/>
      <protection locked="0"/>
    </xf>
    <xf numFmtId="165" fontId="63" fillId="0" borderId="2" xfId="13" applyFont="1" applyFill="1" applyBorder="1" applyAlignment="1" applyProtection="1">
      <alignment horizontal="centerContinuous"/>
      <protection locked="0"/>
    </xf>
    <xf numFmtId="165" fontId="40" fillId="0" borderId="2" xfId="13" applyFont="1" applyFill="1" applyBorder="1" applyAlignment="1" applyProtection="1">
      <alignment horizontal="centerContinuous"/>
      <protection locked="0"/>
    </xf>
    <xf numFmtId="165" fontId="10" fillId="0" borderId="0" xfId="13" applyFont="1" applyBorder="1" applyAlignment="1" applyProtection="1">
      <alignment vertical="center"/>
      <protection locked="0"/>
    </xf>
    <xf numFmtId="165" fontId="10" fillId="0" borderId="20" xfId="13" applyFont="1" applyBorder="1" applyAlignment="1" applyProtection="1">
      <alignment vertical="center"/>
      <protection locked="0"/>
    </xf>
    <xf numFmtId="165" fontId="10" fillId="0" borderId="0" xfId="13" applyFont="1" applyBorder="1" applyAlignment="1" applyProtection="1">
      <alignment horizontal="left" vertical="center"/>
      <protection locked="0"/>
    </xf>
    <xf numFmtId="165" fontId="39" fillId="0" borderId="2" xfId="13" applyFont="1" applyBorder="1" applyAlignment="1" applyProtection="1">
      <alignment horizontal="left" vertical="center"/>
    </xf>
    <xf numFmtId="165" fontId="39" fillId="0" borderId="2" xfId="13" applyFont="1" applyBorder="1" applyAlignment="1" applyProtection="1">
      <alignment horizontal="left" vertical="center"/>
      <protection locked="0"/>
    </xf>
    <xf numFmtId="165" fontId="10" fillId="0" borderId="8" xfId="13" applyFont="1" applyBorder="1" applyAlignment="1" applyProtection="1">
      <alignment vertical="center"/>
      <protection locked="0"/>
    </xf>
    <xf numFmtId="165" fontId="39" fillId="0" borderId="0" xfId="13" applyFont="1" applyBorder="1" applyAlignment="1" applyProtection="1">
      <alignment vertical="center"/>
      <protection locked="0"/>
    </xf>
    <xf numFmtId="165" fontId="17" fillId="0" borderId="17" xfId="13" applyFont="1" applyBorder="1" applyAlignment="1" applyProtection="1">
      <alignment horizontal="left" vertical="center"/>
    </xf>
    <xf numFmtId="165" fontId="10" fillId="0" borderId="2" xfId="13" applyFont="1" applyBorder="1" applyAlignment="1" applyProtection="1">
      <alignment horizontal="left" vertical="top"/>
      <protection locked="0"/>
    </xf>
    <xf numFmtId="165" fontId="17" fillId="0" borderId="17" xfId="13" applyFont="1" applyFill="1" applyBorder="1" applyAlignment="1" applyProtection="1">
      <alignment horizontal="left" vertical="center"/>
      <protection locked="0"/>
    </xf>
    <xf numFmtId="165" fontId="17" fillId="0" borderId="16" xfId="13" applyFont="1" applyFill="1" applyBorder="1" applyAlignment="1" applyProtection="1">
      <alignment horizontal="left" vertical="center"/>
      <protection locked="0"/>
    </xf>
    <xf numFmtId="165" fontId="17" fillId="0" borderId="9" xfId="13" applyFont="1" applyFill="1" applyBorder="1" applyAlignment="1" applyProtection="1">
      <alignment horizontal="left" vertical="center"/>
      <protection locked="0"/>
    </xf>
    <xf numFmtId="165" fontId="2" fillId="0" borderId="9" xfId="13" applyFont="1" applyFill="1" applyBorder="1" applyAlignment="1" applyProtection="1">
      <alignment horizontal="left" vertical="center"/>
      <protection locked="0"/>
    </xf>
    <xf numFmtId="165" fontId="17" fillId="0" borderId="19" xfId="13" applyFont="1" applyBorder="1" applyAlignment="1" applyProtection="1">
      <alignment horizontal="left" vertical="top"/>
    </xf>
    <xf numFmtId="165" fontId="32" fillId="0" borderId="0" xfId="13" applyFont="1" applyAlignment="1" applyProtection="1">
      <alignment horizontal="right"/>
    </xf>
    <xf numFmtId="37" fontId="66" fillId="0" borderId="0" xfId="13" applyNumberFormat="1" applyFont="1" applyProtection="1"/>
    <xf numFmtId="165" fontId="16" fillId="0" borderId="19" xfId="13" applyFont="1" applyBorder="1" applyAlignment="1" applyProtection="1">
      <alignment horizontal="left" vertical="top"/>
    </xf>
    <xf numFmtId="165" fontId="34" fillId="0" borderId="0" xfId="13" applyFont="1" applyBorder="1" applyAlignment="1" applyProtection="1">
      <alignment horizontal="left" vertical="top"/>
    </xf>
    <xf numFmtId="165" fontId="16" fillId="0" borderId="19" xfId="13" applyFont="1" applyBorder="1" applyAlignment="1">
      <alignment horizontal="left" vertical="top"/>
    </xf>
    <xf numFmtId="165" fontId="34" fillId="0" borderId="0" xfId="13" applyFont="1" applyBorder="1" applyAlignment="1">
      <alignment vertical="top"/>
    </xf>
    <xf numFmtId="165" fontId="16" fillId="0" borderId="20" xfId="13" applyFont="1" applyBorder="1" applyAlignment="1">
      <alignment vertical="top"/>
    </xf>
    <xf numFmtId="165" fontId="16" fillId="0" borderId="18" xfId="13" applyFont="1" applyBorder="1" applyAlignment="1">
      <alignment vertical="top"/>
    </xf>
    <xf numFmtId="165" fontId="34" fillId="0" borderId="7" xfId="13" applyFont="1" applyBorder="1" applyAlignment="1">
      <alignment vertical="top"/>
    </xf>
    <xf numFmtId="165" fontId="34" fillId="0" borderId="10" xfId="13" applyFont="1" applyBorder="1" applyAlignment="1">
      <alignment vertical="top"/>
    </xf>
    <xf numFmtId="164" fontId="10" fillId="0" borderId="2" xfId="13" applyNumberFormat="1" applyFont="1" applyBorder="1" applyAlignment="1" applyProtection="1">
      <alignment horizontal="centerContinuous" vertical="top"/>
      <protection locked="0"/>
    </xf>
    <xf numFmtId="164" fontId="10" fillId="0" borderId="17" xfId="13" applyNumberFormat="1" applyFont="1" applyBorder="1" applyAlignment="1" applyProtection="1">
      <alignment horizontal="centerContinuous" vertical="top"/>
      <protection locked="0"/>
    </xf>
    <xf numFmtId="3" fontId="10" fillId="0" borderId="8" xfId="13" applyNumberFormat="1" applyFont="1" applyBorder="1" applyAlignment="1" applyProtection="1">
      <alignment horizontal="centerContinuous"/>
    </xf>
    <xf numFmtId="3" fontId="10" fillId="0" borderId="17" xfId="13" applyNumberFormat="1" applyFont="1" applyBorder="1" applyAlignment="1" applyProtection="1">
      <alignment horizontal="centerContinuous" vertical="center"/>
    </xf>
    <xf numFmtId="165" fontId="39" fillId="0" borderId="0" xfId="13" applyFont="1" applyAlignment="1">
      <alignment vertical="center"/>
    </xf>
    <xf numFmtId="165" fontId="44" fillId="0" borderId="19" xfId="13" applyFont="1" applyBorder="1" applyAlignment="1" applyProtection="1">
      <alignment horizontal="left"/>
    </xf>
    <xf numFmtId="165" fontId="17" fillId="0" borderId="19" xfId="13" applyFont="1" applyBorder="1" applyAlignment="1" applyProtection="1">
      <alignment horizontal="left" vertical="center"/>
    </xf>
    <xf numFmtId="165" fontId="30" fillId="0" borderId="0" xfId="13"/>
    <xf numFmtId="165" fontId="16" fillId="0" borderId="0" xfId="13" applyFont="1" applyBorder="1" applyAlignment="1" applyProtection="1">
      <alignment horizontal="left"/>
    </xf>
    <xf numFmtId="165" fontId="15" fillId="0" borderId="0" xfId="13" applyFont="1" applyBorder="1" applyAlignment="1" applyProtection="1">
      <alignment horizontal="left"/>
    </xf>
    <xf numFmtId="37" fontId="67" fillId="0" borderId="20" xfId="13" applyNumberFormat="1" applyFont="1" applyBorder="1" applyProtection="1"/>
    <xf numFmtId="165" fontId="10" fillId="0" borderId="19" xfId="13" applyFont="1" applyBorder="1" applyAlignment="1" applyProtection="1">
      <alignment horizontal="left" vertical="center"/>
    </xf>
    <xf numFmtId="169" fontId="37" fillId="0" borderId="2" xfId="13" applyNumberFormat="1" applyFont="1" applyBorder="1" applyAlignment="1" applyProtection="1">
      <alignment horizontal="right" vertical="center"/>
    </xf>
    <xf numFmtId="165" fontId="39" fillId="0" borderId="17" xfId="13" applyFont="1" applyBorder="1" applyAlignment="1" applyProtection="1">
      <alignment horizontal="left" vertical="center"/>
    </xf>
    <xf numFmtId="165" fontId="17" fillId="0" borderId="17" xfId="13" applyFont="1" applyBorder="1" applyAlignment="1" applyProtection="1">
      <alignment horizontal="left"/>
    </xf>
    <xf numFmtId="165" fontId="17" fillId="0" borderId="17" xfId="13" applyFont="1" applyBorder="1" applyAlignment="1" applyProtection="1">
      <alignment horizontal="left" vertical="top"/>
      <protection locked="0"/>
    </xf>
    <xf numFmtId="165" fontId="32" fillId="0" borderId="0" xfId="13" applyFont="1" applyBorder="1" applyAlignment="1" applyProtection="1">
      <alignment vertical="center"/>
    </xf>
    <xf numFmtId="165" fontId="10" fillId="0" borderId="19" xfId="13" applyFont="1" applyBorder="1" applyProtection="1"/>
    <xf numFmtId="165" fontId="10" fillId="0" borderId="0" xfId="13" applyFont="1" applyBorder="1" applyProtection="1"/>
    <xf numFmtId="165" fontId="32" fillId="0" borderId="17" xfId="13" applyFont="1" applyBorder="1" applyProtection="1"/>
    <xf numFmtId="165" fontId="32" fillId="0" borderId="2" xfId="13" applyFont="1" applyBorder="1" applyProtection="1"/>
    <xf numFmtId="164" fontId="10" fillId="0" borderId="23" xfId="13" quotePrefix="1" applyNumberFormat="1" applyFont="1" applyBorder="1" applyAlignment="1" applyProtection="1">
      <alignment horizontal="center"/>
    </xf>
    <xf numFmtId="165" fontId="36" fillId="0" borderId="0" xfId="13" applyFont="1"/>
    <xf numFmtId="165" fontId="36" fillId="0" borderId="0" xfId="13" applyFont="1" applyAlignment="1">
      <alignment horizontal="right"/>
    </xf>
    <xf numFmtId="165" fontId="68" fillId="0" borderId="0" xfId="13" applyFont="1" applyAlignment="1">
      <alignment horizontal="right"/>
    </xf>
    <xf numFmtId="165" fontId="69" fillId="0" borderId="0" xfId="13" applyFont="1" applyAlignment="1">
      <alignment horizontal="center"/>
    </xf>
    <xf numFmtId="165" fontId="70" fillId="0" borderId="0" xfId="13" applyFont="1" applyAlignment="1">
      <alignment horizontal="right"/>
    </xf>
    <xf numFmtId="165" fontId="71" fillId="0" borderId="0" xfId="13" applyFont="1" applyAlignment="1">
      <alignment horizontal="right"/>
    </xf>
    <xf numFmtId="165" fontId="72" fillId="0" borderId="0" xfId="13" applyFont="1" applyAlignment="1">
      <alignment horizontal="right"/>
    </xf>
    <xf numFmtId="165" fontId="73" fillId="0" borderId="0" xfId="13" applyFont="1" applyBorder="1"/>
    <xf numFmtId="165" fontId="73" fillId="0" borderId="0" xfId="13" applyFont="1" applyBorder="1" applyAlignment="1" applyProtection="1">
      <alignment horizontal="fill"/>
    </xf>
    <xf numFmtId="165" fontId="73" fillId="0" borderId="0" xfId="13" applyFont="1" applyBorder="1" applyAlignment="1" applyProtection="1">
      <alignment horizontal="left"/>
    </xf>
    <xf numFmtId="165" fontId="73" fillId="0" borderId="0" xfId="13" applyFont="1" applyBorder="1" applyProtection="1"/>
    <xf numFmtId="165" fontId="73" fillId="0" borderId="0" xfId="13" applyFont="1" applyBorder="1" applyAlignment="1" applyProtection="1">
      <alignment horizontal="right"/>
    </xf>
    <xf numFmtId="165" fontId="25" fillId="0" borderId="2" xfId="13" applyFont="1" applyBorder="1" applyAlignment="1" applyProtection="1">
      <alignment horizontal="centerContinuous" vertical="center"/>
    </xf>
    <xf numFmtId="165" fontId="25" fillId="0" borderId="2" xfId="13" quotePrefix="1" applyFont="1" applyBorder="1" applyAlignment="1" applyProtection="1">
      <alignment horizontal="right" vertical="center"/>
    </xf>
    <xf numFmtId="0" fontId="0" fillId="0" borderId="0" xfId="0" applyAlignment="1"/>
    <xf numFmtId="0" fontId="47" fillId="0" borderId="0" xfId="9" applyFont="1" applyBorder="1" applyAlignment="1">
      <alignment horizontal="right" indent="1"/>
    </xf>
    <xf numFmtId="0" fontId="41" fillId="0" borderId="9" xfId="9" applyFont="1" applyBorder="1"/>
    <xf numFmtId="0" fontId="47" fillId="0" borderId="9" xfId="9" applyFont="1" applyBorder="1"/>
    <xf numFmtId="171" fontId="48" fillId="0" borderId="0" xfId="9" applyNumberFormat="1" applyFont="1" applyBorder="1" applyAlignment="1">
      <alignment horizontal="center"/>
    </xf>
    <xf numFmtId="171" fontId="48" fillId="0" borderId="2" xfId="9" applyNumberFormat="1" applyFont="1" applyBorder="1" applyAlignment="1">
      <alignment horizontal="center"/>
    </xf>
    <xf numFmtId="1" fontId="42" fillId="0" borderId="18" xfId="9" applyNumberFormat="1" applyFont="1" applyBorder="1" applyAlignment="1">
      <alignment horizontal="center"/>
    </xf>
    <xf numFmtId="1" fontId="42" fillId="0" borderId="19" xfId="9" applyNumberFormat="1" applyFont="1" applyBorder="1" applyAlignment="1">
      <alignment horizontal="center"/>
    </xf>
    <xf numFmtId="3" fontId="42" fillId="0" borderId="0" xfId="9" applyNumberFormat="1" applyFont="1" applyBorder="1"/>
    <xf numFmtId="0" fontId="42" fillId="0" borderId="0" xfId="9" applyFont="1" applyBorder="1" applyAlignment="1">
      <alignment horizontal="left"/>
    </xf>
    <xf numFmtId="0" fontId="49" fillId="0" borderId="0" xfId="9" applyFont="1" applyAlignment="1">
      <alignment vertical="center"/>
    </xf>
    <xf numFmtId="0" fontId="49" fillId="0" borderId="0" xfId="9" applyFont="1" applyAlignment="1">
      <alignment vertical="top"/>
    </xf>
    <xf numFmtId="0" fontId="48" fillId="0" borderId="23" xfId="9" applyFont="1" applyBorder="1" applyAlignment="1">
      <alignment horizontal="center"/>
    </xf>
    <xf numFmtId="0" fontId="48" fillId="0" borderId="7" xfId="9" applyFont="1" applyBorder="1" applyAlignment="1">
      <alignment horizontal="center"/>
    </xf>
    <xf numFmtId="0" fontId="48" fillId="0" borderId="21" xfId="9" applyFont="1" applyBorder="1" applyAlignment="1">
      <alignment horizontal="center"/>
    </xf>
    <xf numFmtId="0" fontId="48" fillId="0" borderId="20" xfId="9" applyFont="1" applyBorder="1" applyAlignment="1">
      <alignment horizontal="center"/>
    </xf>
    <xf numFmtId="0" fontId="48" fillId="0" borderId="22" xfId="9" applyFont="1" applyBorder="1" applyAlignment="1">
      <alignment horizontal="center"/>
    </xf>
    <xf numFmtId="0" fontId="48" fillId="0" borderId="8" xfId="9" applyFont="1" applyBorder="1" applyAlignment="1">
      <alignment horizontal="center"/>
    </xf>
    <xf numFmtId="0" fontId="48" fillId="0" borderId="17" xfId="9" applyFont="1" applyBorder="1" applyAlignment="1">
      <alignment horizontal="center"/>
    </xf>
    <xf numFmtId="0" fontId="48" fillId="0" borderId="7" xfId="9" applyFont="1" applyBorder="1"/>
    <xf numFmtId="0" fontId="48" fillId="0" borderId="8" xfId="9" applyFont="1" applyBorder="1"/>
    <xf numFmtId="0" fontId="48" fillId="0" borderId="10" xfId="9" applyFont="1" applyBorder="1" applyAlignment="1">
      <alignment vertical="top"/>
    </xf>
    <xf numFmtId="0" fontId="0" fillId="0" borderId="10" xfId="0" applyBorder="1" applyAlignment="1">
      <alignment vertical="top"/>
    </xf>
    <xf numFmtId="0" fontId="0" fillId="0" borderId="7" xfId="0" applyBorder="1" applyAlignment="1">
      <alignment vertical="top"/>
    </xf>
    <xf numFmtId="0" fontId="0" fillId="0" borderId="0" xfId="0" applyAlignment="1">
      <alignment vertical="top"/>
    </xf>
    <xf numFmtId="0" fontId="0" fillId="0" borderId="20" xfId="0" applyBorder="1" applyAlignment="1">
      <alignment vertical="top"/>
    </xf>
    <xf numFmtId="0" fontId="0" fillId="0" borderId="2" xfId="0" applyBorder="1" applyAlignment="1">
      <alignment vertical="top"/>
    </xf>
    <xf numFmtId="0" fontId="0" fillId="0" borderId="8" xfId="0" applyBorder="1" applyAlignment="1">
      <alignment vertical="top"/>
    </xf>
    <xf numFmtId="0" fontId="2" fillId="0" borderId="0" xfId="0" applyFont="1" applyAlignment="1">
      <alignment vertical="top"/>
    </xf>
    <xf numFmtId="0" fontId="2" fillId="0" borderId="2" xfId="0" applyFont="1" applyBorder="1" applyAlignment="1">
      <alignment vertical="top"/>
    </xf>
    <xf numFmtId="0" fontId="2" fillId="0" borderId="0" xfId="10" applyFont="1" applyAlignment="1"/>
    <xf numFmtId="0" fontId="16" fillId="0" borderId="0" xfId="10" applyFont="1" applyAlignment="1"/>
    <xf numFmtId="165" fontId="16" fillId="0" borderId="0" xfId="15" applyFont="1"/>
    <xf numFmtId="0" fontId="14" fillId="0" borderId="0" xfId="16" applyFont="1"/>
    <xf numFmtId="0" fontId="25" fillId="0" borderId="0" xfId="10" applyFont="1" applyAlignment="1">
      <alignment horizontal="right" vertical="top"/>
    </xf>
    <xf numFmtId="0" fontId="14" fillId="0" borderId="2" xfId="16" applyFont="1" applyBorder="1"/>
    <xf numFmtId="170" fontId="75" fillId="0" borderId="2" xfId="15" applyNumberFormat="1" applyFont="1" applyBorder="1" applyAlignment="1">
      <alignment horizontal="center" vertical="center"/>
    </xf>
    <xf numFmtId="170" fontId="3" fillId="0" borderId="2" xfId="15" applyNumberFormat="1" applyFont="1" applyBorder="1" applyAlignment="1">
      <alignment horizontal="right" vertical="center"/>
    </xf>
    <xf numFmtId="0" fontId="14" fillId="0" borderId="0" xfId="16" applyFont="1" applyBorder="1"/>
    <xf numFmtId="0" fontId="77" fillId="0" borderId="9" xfId="17" applyFont="1" applyBorder="1" applyAlignment="1">
      <alignment horizontal="centerContinuous" vertical="center"/>
    </xf>
    <xf numFmtId="0" fontId="3" fillId="0" borderId="9" xfId="17" applyFont="1" applyBorder="1" applyAlignment="1">
      <alignment horizontal="centerContinuous" vertical="center"/>
    </xf>
    <xf numFmtId="0" fontId="2" fillId="0" borderId="9" xfId="17" applyFont="1" applyBorder="1" applyAlignment="1">
      <alignment horizontal="centerContinuous" vertical="center"/>
    </xf>
    <xf numFmtId="0" fontId="78" fillId="0" borderId="0" xfId="17" applyFont="1" applyBorder="1" applyAlignment="1">
      <alignment vertical="center"/>
    </xf>
    <xf numFmtId="0" fontId="79" fillId="0" borderId="0" xfId="17" applyFont="1" applyBorder="1" applyAlignment="1">
      <alignment vertical="top"/>
    </xf>
    <xf numFmtId="0" fontId="16" fillId="0" borderId="0" xfId="17" applyFont="1" applyBorder="1" applyAlignment="1">
      <alignment vertical="center"/>
    </xf>
    <xf numFmtId="0" fontId="5" fillId="0" borderId="0" xfId="17" applyFont="1" applyBorder="1" applyAlignment="1">
      <alignment vertical="center"/>
    </xf>
    <xf numFmtId="0" fontId="2" fillId="0" borderId="0" xfId="17" applyFont="1" applyBorder="1" applyAlignment="1">
      <alignment vertical="center"/>
    </xf>
    <xf numFmtId="0" fontId="2" fillId="0" borderId="0" xfId="17" applyFont="1" applyBorder="1" applyAlignment="1" applyProtection="1">
      <alignment horizontal="right" vertical="center"/>
      <protection locked="0"/>
    </xf>
    <xf numFmtId="0" fontId="6" fillId="0" borderId="2" xfId="17" applyFont="1" applyBorder="1" applyAlignment="1" applyProtection="1">
      <protection locked="0"/>
    </xf>
    <xf numFmtId="165" fontId="74" fillId="0" borderId="0" xfId="15"/>
    <xf numFmtId="0" fontId="6" fillId="0" borderId="0" xfId="17" applyFont="1" applyBorder="1" applyAlignment="1" applyProtection="1">
      <alignment horizontal="centerContinuous"/>
      <protection locked="0"/>
    </xf>
    <xf numFmtId="0" fontId="6" fillId="0" borderId="0" xfId="17" applyFont="1" applyBorder="1" applyAlignment="1" applyProtection="1">
      <alignment horizontal="center"/>
      <protection locked="0"/>
    </xf>
    <xf numFmtId="0" fontId="2" fillId="0" borderId="0" xfId="17" applyFont="1" applyBorder="1" applyAlignment="1" applyProtection="1">
      <alignment horizontal="center"/>
      <protection locked="0"/>
    </xf>
    <xf numFmtId="0" fontId="2" fillId="0" borderId="0" xfId="17" applyFont="1" applyBorder="1" applyAlignment="1" applyProtection="1">
      <alignment horizontal="center" vertical="center"/>
      <protection locked="0"/>
    </xf>
    <xf numFmtId="0" fontId="6" fillId="0" borderId="2" xfId="17" applyFont="1" applyBorder="1" applyAlignment="1" applyProtection="1">
      <alignment vertical="center"/>
      <protection locked="0"/>
    </xf>
    <xf numFmtId="0" fontId="25" fillId="0" borderId="10" xfId="17" applyFont="1" applyBorder="1" applyAlignment="1" applyProtection="1">
      <alignment horizontal="left" vertical="center"/>
      <protection locked="0"/>
    </xf>
    <xf numFmtId="0" fontId="2" fillId="0" borderId="2" xfId="17" applyFont="1" applyBorder="1" applyAlignment="1" applyProtection="1">
      <alignment horizontal="right" vertical="center"/>
      <protection locked="0"/>
    </xf>
    <xf numFmtId="0" fontId="85" fillId="0" borderId="0" xfId="18" applyFont="1" applyProtection="1">
      <protection locked="0"/>
    </xf>
    <xf numFmtId="0" fontId="85" fillId="0" borderId="10" xfId="18" applyFont="1" applyBorder="1" applyProtection="1">
      <protection locked="0"/>
    </xf>
    <xf numFmtId="0" fontId="85" fillId="0" borderId="0" xfId="18" applyFont="1" applyBorder="1" applyProtection="1">
      <protection locked="0"/>
    </xf>
    <xf numFmtId="0" fontId="2" fillId="0" borderId="0" xfId="18" applyFont="1" applyBorder="1" applyProtection="1">
      <protection locked="0"/>
    </xf>
    <xf numFmtId="0" fontId="2" fillId="0" borderId="10" xfId="18" applyFont="1" applyBorder="1" applyProtection="1">
      <protection locked="0"/>
    </xf>
    <xf numFmtId="0" fontId="2" fillId="0" borderId="0" xfId="18" applyFont="1" applyProtection="1">
      <protection locked="0"/>
    </xf>
    <xf numFmtId="0" fontId="2" fillId="0" borderId="0" xfId="17" applyFont="1" applyProtection="1">
      <protection locked="0"/>
    </xf>
    <xf numFmtId="0" fontId="25" fillId="0" borderId="0" xfId="18" applyFont="1"/>
    <xf numFmtId="0" fontId="16" fillId="0" borderId="0" xfId="17" applyFont="1" applyBorder="1"/>
    <xf numFmtId="164" fontId="10" fillId="0" borderId="0" xfId="17" quotePrefix="1" applyNumberFormat="1" applyFont="1" applyBorder="1" applyAlignment="1" applyProtection="1">
      <alignment horizontal="centerContinuous"/>
      <protection locked="0"/>
    </xf>
    <xf numFmtId="0" fontId="10" fillId="0" borderId="2" xfId="17" applyFont="1" applyBorder="1" applyAlignment="1" applyProtection="1">
      <alignment horizontal="center" vertical="center"/>
      <protection locked="0"/>
    </xf>
    <xf numFmtId="0" fontId="32" fillId="0" borderId="0" xfId="17" applyFont="1" applyBorder="1"/>
    <xf numFmtId="0" fontId="25" fillId="0" borderId="0" xfId="18" applyFont="1" applyAlignment="1"/>
    <xf numFmtId="0" fontId="10" fillId="0" borderId="2" xfId="17" applyFont="1" applyBorder="1" applyAlignment="1" applyProtection="1">
      <alignment horizontal="centerContinuous"/>
      <protection locked="0"/>
    </xf>
    <xf numFmtId="0" fontId="25" fillId="0" borderId="0" xfId="17" applyFont="1" applyBorder="1"/>
    <xf numFmtId="0" fontId="2" fillId="0" borderId="0" xfId="17" applyFont="1" applyBorder="1" applyAlignment="1">
      <alignment horizontal="right" vertical="center"/>
    </xf>
    <xf numFmtId="164" fontId="10" fillId="0" borderId="0" xfId="17" applyNumberFormat="1" applyFont="1" applyBorder="1" applyAlignment="1" applyProtection="1">
      <alignment horizontal="center"/>
      <protection locked="0"/>
    </xf>
    <xf numFmtId="164" fontId="10" fillId="0" borderId="2" xfId="17" applyNumberFormat="1" applyFont="1" applyBorder="1" applyAlignment="1" applyProtection="1">
      <alignment horizontal="center"/>
      <protection locked="0"/>
    </xf>
    <xf numFmtId="0" fontId="10" fillId="0" borderId="0" xfId="17" applyFont="1" applyBorder="1" applyAlignment="1" applyProtection="1">
      <alignment horizontal="centerContinuous"/>
      <protection locked="0"/>
    </xf>
    <xf numFmtId="0" fontId="10" fillId="0" borderId="0" xfId="17" applyFont="1" applyBorder="1" applyAlignment="1">
      <alignment horizontal="centerContinuous"/>
    </xf>
    <xf numFmtId="0" fontId="10" fillId="0" borderId="0" xfId="17" applyFont="1" applyBorder="1" applyAlignment="1">
      <alignment horizontal="left"/>
    </xf>
    <xf numFmtId="0" fontId="10" fillId="0" borderId="0" xfId="17" applyFont="1" applyBorder="1"/>
    <xf numFmtId="0" fontId="25" fillId="0" borderId="0" xfId="18" applyFont="1" applyAlignment="1">
      <alignment vertical="top"/>
    </xf>
    <xf numFmtId="0" fontId="2" fillId="0" borderId="0" xfId="17" applyFont="1" applyBorder="1"/>
    <xf numFmtId="165" fontId="25" fillId="0" borderId="0" xfId="15" applyFont="1" applyAlignment="1"/>
    <xf numFmtId="0" fontId="89" fillId="0" borderId="0" xfId="17" applyFont="1" applyBorder="1" applyAlignment="1"/>
    <xf numFmtId="0" fontId="25" fillId="0" borderId="0" xfId="18" applyFont="1" applyAlignment="1">
      <alignment horizontal="right"/>
    </xf>
    <xf numFmtId="2" fontId="79" fillId="0" borderId="0" xfId="18" applyNumberFormat="1" applyFont="1" applyBorder="1" applyAlignment="1" applyProtection="1">
      <alignment horizontal="center" vertical="top"/>
      <protection locked="0"/>
    </xf>
    <xf numFmtId="0" fontId="90" fillId="0" borderId="0" xfId="17" applyFont="1" applyBorder="1"/>
    <xf numFmtId="0" fontId="10" fillId="0" borderId="0" xfId="18" applyFont="1" applyBorder="1" applyAlignment="1">
      <alignment horizontal="right"/>
    </xf>
    <xf numFmtId="37" fontId="40" fillId="0" borderId="2" xfId="18" applyNumberFormat="1" applyFont="1" applyBorder="1" applyAlignment="1" applyProtection="1"/>
    <xf numFmtId="165" fontId="74" fillId="0" borderId="0" xfId="15" applyFont="1"/>
    <xf numFmtId="0" fontId="2" fillId="0" borderId="0" xfId="18" applyFont="1"/>
    <xf numFmtId="165" fontId="2" fillId="0" borderId="0" xfId="15" applyFont="1"/>
    <xf numFmtId="0" fontId="2" fillId="0" borderId="0" xfId="18" applyFont="1" applyAlignment="1">
      <alignment horizontal="right"/>
    </xf>
    <xf numFmtId="37" fontId="40" fillId="0" borderId="32" xfId="18" applyNumberFormat="1" applyFont="1" applyBorder="1" applyAlignment="1" applyProtection="1"/>
    <xf numFmtId="0" fontId="78" fillId="0" borderId="0" xfId="17" applyFont="1" applyBorder="1"/>
    <xf numFmtId="0" fontId="25" fillId="0" borderId="10" xfId="16" applyFont="1" applyBorder="1" applyAlignment="1">
      <alignment vertical="center"/>
    </xf>
    <xf numFmtId="0" fontId="16" fillId="0" borderId="10" xfId="16" applyFont="1" applyBorder="1" applyAlignment="1">
      <alignment vertical="center"/>
    </xf>
    <xf numFmtId="165" fontId="2" fillId="0" borderId="10" xfId="15" applyFont="1" applyBorder="1" applyAlignment="1">
      <alignment vertical="center"/>
    </xf>
    <xf numFmtId="0" fontId="2" fillId="0" borderId="10" xfId="16" applyFont="1" applyBorder="1" applyAlignment="1">
      <alignment horizontal="right" vertical="center"/>
    </xf>
    <xf numFmtId="0" fontId="25" fillId="0" borderId="10" xfId="16" applyFont="1" applyBorder="1" applyAlignment="1" applyProtection="1">
      <alignment horizontal="left" vertical="center"/>
      <protection locked="0"/>
    </xf>
    <xf numFmtId="0" fontId="16" fillId="0" borderId="10" xfId="17" applyFont="1" applyBorder="1" applyAlignment="1">
      <alignment vertical="center"/>
    </xf>
    <xf numFmtId="0" fontId="78" fillId="0" borderId="10" xfId="17" applyFont="1" applyBorder="1" applyAlignment="1">
      <alignment vertical="center"/>
    </xf>
    <xf numFmtId="0" fontId="79" fillId="0" borderId="10" xfId="16" applyFont="1" applyBorder="1" applyAlignment="1">
      <alignment horizontal="right" vertical="center"/>
    </xf>
    <xf numFmtId="0" fontId="32" fillId="0" borderId="0" xfId="17" applyFont="1"/>
    <xf numFmtId="0" fontId="78" fillId="0" borderId="0" xfId="17" applyFont="1"/>
    <xf numFmtId="0" fontId="93" fillId="0" borderId="33" xfId="0" applyFont="1" applyBorder="1" applyAlignment="1">
      <alignment horizontal="left" readingOrder="1"/>
    </xf>
    <xf numFmtId="37" fontId="3" fillId="0" borderId="34" xfId="18" applyNumberFormat="1" applyFont="1" applyBorder="1" applyProtection="1">
      <protection locked="0"/>
    </xf>
    <xf numFmtId="0" fontId="2" fillId="0" borderId="34" xfId="18" applyFont="1" applyBorder="1" applyAlignment="1"/>
    <xf numFmtId="0" fontId="2" fillId="0" borderId="34" xfId="18" applyFont="1" applyBorder="1" applyAlignment="1">
      <alignment horizontal="centerContinuous"/>
    </xf>
    <xf numFmtId="2" fontId="3" fillId="0" borderId="34" xfId="18" applyNumberFormat="1" applyFont="1" applyBorder="1" applyAlignment="1" applyProtection="1">
      <alignment horizontal="center"/>
      <protection locked="0"/>
    </xf>
    <xf numFmtId="0" fontId="2" fillId="0" borderId="35" xfId="18" applyFont="1" applyBorder="1" applyAlignment="1">
      <alignment horizontal="centerContinuous"/>
    </xf>
    <xf numFmtId="14" fontId="10" fillId="0" borderId="2" xfId="17" quotePrefix="1" applyNumberFormat="1" applyFont="1" applyBorder="1" applyAlignment="1" applyProtection="1">
      <alignment horizontal="centerContinuous"/>
      <protection locked="0"/>
    </xf>
    <xf numFmtId="0" fontId="0" fillId="0" borderId="0" xfId="0"/>
    <xf numFmtId="165" fontId="43" fillId="0" borderId="0" xfId="8" applyNumberFormat="1" applyAlignment="1" applyProtection="1"/>
    <xf numFmtId="0" fontId="2" fillId="2" borderId="0" xfId="0" applyFont="1" applyFill="1" applyBorder="1" applyProtection="1">
      <protection locked="0"/>
    </xf>
    <xf numFmtId="0" fontId="2" fillId="0" borderId="0" xfId="0" applyFont="1"/>
    <xf numFmtId="9" fontId="114" fillId="0" borderId="48" xfId="85" applyNumberFormat="1" applyFont="1" applyBorder="1" applyAlignment="1">
      <alignment horizontal="center"/>
    </xf>
    <xf numFmtId="10" fontId="114" fillId="0" borderId="49" xfId="85" applyNumberFormat="1" applyFont="1" applyBorder="1" applyAlignment="1">
      <alignment horizontal="center"/>
    </xf>
    <xf numFmtId="10" fontId="114" fillId="0" borderId="29" xfId="85" applyNumberFormat="1" applyFont="1" applyBorder="1" applyAlignment="1">
      <alignment horizontal="center"/>
    </xf>
    <xf numFmtId="9" fontId="0" fillId="0" borderId="0" xfId="0" applyNumberFormat="1"/>
    <xf numFmtId="10" fontId="116" fillId="0" borderId="0" xfId="11" applyNumberFormat="1" applyFont="1" applyAlignment="1">
      <alignment horizontal="center"/>
    </xf>
    <xf numFmtId="0" fontId="116" fillId="0" borderId="0" xfId="0" applyFont="1" applyAlignment="1">
      <alignment horizontal="center"/>
    </xf>
    <xf numFmtId="10" fontId="2" fillId="0" borderId="0" xfId="11" applyNumberFormat="1" applyFont="1"/>
    <xf numFmtId="0" fontId="2" fillId="0" borderId="0" xfId="0" applyFont="1" applyAlignment="1">
      <alignment horizontal="left" wrapText="1"/>
    </xf>
    <xf numFmtId="0" fontId="0" fillId="0" borderId="0" xfId="0" applyNumberFormat="1"/>
    <xf numFmtId="0" fontId="0" fillId="0" borderId="0" xfId="0"/>
    <xf numFmtId="166" fontId="3" fillId="2" borderId="0" xfId="0" applyNumberFormat="1" applyFont="1" applyFill="1" applyBorder="1" applyProtection="1"/>
    <xf numFmtId="166" fontId="7" fillId="2" borderId="0" xfId="0" applyNumberFormat="1" applyFont="1" applyFill="1" applyProtection="1"/>
    <xf numFmtId="166" fontId="6" fillId="2" borderId="0" xfId="0" applyNumberFormat="1" applyFont="1" applyFill="1" applyBorder="1" applyProtection="1"/>
    <xf numFmtId="166" fontId="5" fillId="2" borderId="0" xfId="0" applyNumberFormat="1" applyFont="1" applyFill="1" applyBorder="1" applyProtection="1"/>
    <xf numFmtId="166" fontId="6" fillId="0" borderId="0" xfId="0" applyNumberFormat="1" applyFont="1" applyProtection="1"/>
    <xf numFmtId="0" fontId="0" fillId="37" borderId="0" xfId="0" applyFill="1"/>
    <xf numFmtId="0" fontId="47" fillId="37" borderId="0" xfId="9" applyFont="1" applyFill="1" applyBorder="1"/>
    <xf numFmtId="0" fontId="48" fillId="37" borderId="0" xfId="9" applyFont="1" applyFill="1" applyBorder="1"/>
    <xf numFmtId="0" fontId="42" fillId="37" borderId="0" xfId="9" applyFont="1" applyFill="1" applyBorder="1"/>
    <xf numFmtId="171" fontId="48" fillId="37" borderId="0" xfId="9" applyNumberFormat="1" applyFont="1" applyFill="1" applyBorder="1" applyAlignment="1">
      <alignment horizontal="center"/>
    </xf>
    <xf numFmtId="3" fontId="42" fillId="37" borderId="0" xfId="9" applyNumberFormat="1" applyFont="1" applyFill="1" applyBorder="1"/>
    <xf numFmtId="166" fontId="0" fillId="2" borderId="19" xfId="0" applyNumberFormat="1" applyFill="1" applyBorder="1" applyProtection="1"/>
    <xf numFmtId="166" fontId="3" fillId="2" borderId="19" xfId="0" applyNumberFormat="1" applyFont="1" applyFill="1" applyBorder="1" applyProtection="1"/>
    <xf numFmtId="166" fontId="7" fillId="2" borderId="19" xfId="0" applyNumberFormat="1" applyFont="1" applyFill="1" applyBorder="1" applyAlignment="1" applyProtection="1">
      <alignment horizontal="right"/>
    </xf>
    <xf numFmtId="166" fontId="6" fillId="2" borderId="19" xfId="0" applyNumberFormat="1" applyFont="1" applyFill="1" applyBorder="1" applyProtection="1"/>
    <xf numFmtId="166" fontId="6" fillId="0" borderId="19" xfId="0" applyNumberFormat="1" applyFont="1" applyBorder="1" applyProtection="1"/>
    <xf numFmtId="166" fontId="3" fillId="2" borderId="2" xfId="0" applyNumberFormat="1" applyFont="1" applyFill="1" applyBorder="1" applyProtection="1"/>
    <xf numFmtId="0" fontId="3" fillId="2" borderId="2" xfId="0" applyFont="1" applyFill="1" applyBorder="1" applyProtection="1"/>
    <xf numFmtId="166" fontId="3" fillId="2" borderId="17" xfId="0" applyNumberFormat="1" applyFont="1" applyFill="1" applyBorder="1" applyProtection="1"/>
    <xf numFmtId="166" fontId="9" fillId="2" borderId="20" xfId="0" applyNumberFormat="1" applyFont="1" applyFill="1" applyBorder="1" applyProtection="1"/>
    <xf numFmtId="10" fontId="0" fillId="39" borderId="50" xfId="0" applyNumberFormat="1" applyFill="1" applyBorder="1" applyProtection="1"/>
    <xf numFmtId="166" fontId="5" fillId="2" borderId="20" xfId="0" applyNumberFormat="1" applyFont="1" applyFill="1" applyBorder="1" applyProtection="1"/>
    <xf numFmtId="14" fontId="125" fillId="0" borderId="0" xfId="13" applyNumberFormat="1" applyFont="1" applyAlignment="1">
      <alignment vertical="center"/>
    </xf>
    <xf numFmtId="0" fontId="48" fillId="37" borderId="4" xfId="9" applyFont="1" applyFill="1" applyBorder="1"/>
    <xf numFmtId="0" fontId="42" fillId="37" borderId="4" xfId="9" applyFont="1" applyFill="1" applyBorder="1"/>
    <xf numFmtId="0" fontId="48" fillId="37" borderId="26" xfId="9" applyFont="1" applyFill="1" applyBorder="1"/>
    <xf numFmtId="0" fontId="48" fillId="37" borderId="0" xfId="9" applyFont="1" applyFill="1"/>
    <xf numFmtId="0" fontId="48" fillId="37" borderId="19" xfId="9" applyFont="1" applyFill="1" applyBorder="1" applyAlignment="1">
      <alignment horizontal="center"/>
    </xf>
    <xf numFmtId="0" fontId="42" fillId="37" borderId="10" xfId="9" applyFont="1" applyFill="1" applyBorder="1"/>
    <xf numFmtId="1" fontId="42" fillId="37" borderId="18" xfId="9" applyNumberFormat="1" applyFont="1" applyFill="1" applyBorder="1" applyAlignment="1">
      <alignment horizontal="center"/>
    </xf>
    <xf numFmtId="3" fontId="42" fillId="37" borderId="18" xfId="9" applyNumberFormat="1" applyFont="1" applyFill="1" applyBorder="1"/>
    <xf numFmtId="1" fontId="42" fillId="37" borderId="19" xfId="9" applyNumberFormat="1" applyFont="1" applyFill="1" applyBorder="1" applyAlignment="1">
      <alignment horizontal="center"/>
    </xf>
    <xf numFmtId="3" fontId="42" fillId="37" borderId="19" xfId="9" applyNumberFormat="1" applyFont="1" applyFill="1" applyBorder="1"/>
    <xf numFmtId="3" fontId="42" fillId="37" borderId="10" xfId="9" applyNumberFormat="1" applyFont="1" applyFill="1" applyBorder="1"/>
    <xf numFmtId="3" fontId="42" fillId="37" borderId="24" xfId="9" applyNumberFormat="1" applyFont="1" applyFill="1" applyBorder="1"/>
    <xf numFmtId="0" fontId="42" fillId="37" borderId="0" xfId="9" applyFont="1" applyFill="1"/>
    <xf numFmtId="3" fontId="42" fillId="37" borderId="0" xfId="9" applyNumberFormat="1" applyFont="1" applyFill="1"/>
    <xf numFmtId="3" fontId="42" fillId="37" borderId="25" xfId="9" applyNumberFormat="1" applyFont="1" applyFill="1" applyBorder="1"/>
    <xf numFmtId="0" fontId="47" fillId="37" borderId="10" xfId="9" applyFont="1" applyFill="1" applyBorder="1"/>
    <xf numFmtId="0" fontId="48" fillId="37" borderId="10" xfId="9" applyFont="1" applyFill="1" applyBorder="1"/>
    <xf numFmtId="0" fontId="42" fillId="37" borderId="26" xfId="9" applyFont="1" applyFill="1" applyBorder="1"/>
    <xf numFmtId="0" fontId="42" fillId="37" borderId="19" xfId="9" applyFont="1" applyFill="1" applyBorder="1"/>
    <xf numFmtId="0" fontId="48" fillId="37" borderId="2" xfId="9" applyFont="1" applyFill="1" applyBorder="1"/>
    <xf numFmtId="0" fontId="48" fillId="37" borderId="18" xfId="9" applyFont="1" applyFill="1" applyBorder="1" applyAlignment="1">
      <alignment horizontal="center"/>
    </xf>
    <xf numFmtId="0" fontId="48" fillId="37" borderId="17" xfId="9" applyFont="1" applyFill="1" applyBorder="1" applyAlignment="1">
      <alignment horizontal="center"/>
    </xf>
    <xf numFmtId="3" fontId="42" fillId="41" borderId="18" xfId="9" applyNumberFormat="1" applyFont="1" applyFill="1" applyBorder="1"/>
    <xf numFmtId="0" fontId="41" fillId="37" borderId="9" xfId="9" applyFont="1" applyFill="1" applyBorder="1"/>
    <xf numFmtId="0" fontId="47" fillId="37" borderId="9" xfId="9" applyFont="1" applyFill="1" applyBorder="1"/>
    <xf numFmtId="3" fontId="42" fillId="41" borderId="19" xfId="9" applyNumberFormat="1" applyFont="1" applyFill="1" applyBorder="1"/>
    <xf numFmtId="0" fontId="42" fillId="37" borderId="0" xfId="9" applyFont="1" applyFill="1" applyBorder="1" applyAlignment="1">
      <alignment horizontal="left"/>
    </xf>
    <xf numFmtId="0" fontId="48" fillId="37" borderId="9" xfId="9" applyFont="1" applyFill="1" applyBorder="1"/>
    <xf numFmtId="0" fontId="48" fillId="37" borderId="27" xfId="9" applyFont="1" applyFill="1" applyBorder="1"/>
    <xf numFmtId="0" fontId="48" fillId="37" borderId="28" xfId="9" applyFont="1" applyFill="1" applyBorder="1"/>
    <xf numFmtId="3" fontId="42" fillId="37" borderId="28" xfId="9" applyNumberFormat="1" applyFont="1" applyFill="1" applyBorder="1"/>
    <xf numFmtId="0" fontId="47" fillId="37" borderId="0" xfId="9" applyFont="1" applyFill="1" applyAlignment="1">
      <alignment horizontal="right"/>
    </xf>
    <xf numFmtId="0" fontId="126" fillId="37" borderId="0" xfId="9" applyFont="1" applyFill="1" applyBorder="1" applyAlignment="1">
      <alignment horizontal="right" indent="1"/>
    </xf>
    <xf numFmtId="165" fontId="25" fillId="0" borderId="8" xfId="13" applyFont="1" applyBorder="1" applyAlignment="1" applyProtection="1">
      <alignment horizontal="centerContinuous" vertical="center"/>
    </xf>
    <xf numFmtId="0" fontId="10" fillId="0" borderId="0" xfId="0" applyFont="1" applyBorder="1" applyAlignment="1" applyProtection="1">
      <alignment horizontal="left" vertical="center"/>
    </xf>
    <xf numFmtId="0" fontId="0" fillId="2" borderId="20" xfId="0" applyFill="1" applyBorder="1" applyProtection="1"/>
    <xf numFmtId="3" fontId="6" fillId="2" borderId="2" xfId="0" applyNumberFormat="1" applyFont="1" applyFill="1" applyBorder="1" applyProtection="1"/>
    <xf numFmtId="166" fontId="6" fillId="2" borderId="17" xfId="0" applyNumberFormat="1" applyFont="1" applyFill="1" applyBorder="1" applyProtection="1"/>
    <xf numFmtId="166" fontId="6" fillId="2" borderId="2" xfId="0" applyNumberFormat="1" applyFont="1" applyFill="1" applyBorder="1" applyProtection="1"/>
    <xf numFmtId="166" fontId="5" fillId="2" borderId="8" xfId="0" applyNumberFormat="1" applyFont="1" applyFill="1" applyBorder="1" applyProtection="1"/>
    <xf numFmtId="165" fontId="10" fillId="0" borderId="2" xfId="13" applyFont="1" applyBorder="1" applyAlignment="1" applyProtection="1">
      <alignment horizontal="left" vertical="center"/>
      <protection locked="0"/>
    </xf>
    <xf numFmtId="14" fontId="120" fillId="2" borderId="0" xfId="0" applyNumberFormat="1" applyFont="1" applyFill="1" applyBorder="1" applyProtection="1"/>
    <xf numFmtId="0" fontId="59" fillId="37" borderId="0" xfId="31" applyFont="1" applyFill="1" applyBorder="1" applyProtection="1"/>
    <xf numFmtId="0" fontId="25" fillId="37" borderId="0" xfId="0" applyFont="1" applyFill="1" applyBorder="1" applyProtection="1"/>
    <xf numFmtId="0" fontId="25" fillId="2" borderId="0" xfId="0" applyFont="1" applyFill="1" applyBorder="1" applyProtection="1"/>
    <xf numFmtId="0" fontId="22" fillId="2" borderId="0" xfId="0" applyFont="1" applyFill="1" applyBorder="1" applyProtection="1"/>
    <xf numFmtId="9" fontId="60" fillId="37" borderId="0" xfId="32" applyNumberFormat="1" applyFont="1" applyFill="1" applyBorder="1" applyAlignment="1" applyProtection="1">
      <alignment horizontal="right"/>
    </xf>
    <xf numFmtId="0" fontId="60" fillId="37" borderId="0" xfId="31" applyFont="1" applyFill="1" applyBorder="1" applyProtection="1"/>
    <xf numFmtId="0" fontId="0" fillId="39" borderId="30" xfId="0" applyFill="1" applyBorder="1" applyProtection="1"/>
    <xf numFmtId="0" fontId="0" fillId="2" borderId="0" xfId="0" applyFill="1" applyBorder="1" applyAlignment="1" applyProtection="1">
      <alignment vertical="center"/>
    </xf>
    <xf numFmtId="0" fontId="3" fillId="2" borderId="0" xfId="0" applyFont="1" applyFill="1" applyBorder="1" applyAlignment="1" applyProtection="1">
      <alignment vertical="center"/>
    </xf>
    <xf numFmtId="0" fontId="58" fillId="2" borderId="0" xfId="8" applyFont="1" applyFill="1" applyBorder="1" applyAlignment="1" applyProtection="1">
      <alignment horizontal="left"/>
    </xf>
    <xf numFmtId="0" fontId="58" fillId="2" borderId="2" xfId="8" applyFont="1" applyFill="1" applyBorder="1" applyAlignment="1" applyProtection="1">
      <alignment horizontal="left"/>
    </xf>
    <xf numFmtId="0" fontId="117" fillId="2" borderId="2" xfId="8" applyFont="1" applyFill="1" applyBorder="1" applyAlignment="1" applyProtection="1">
      <alignment horizontal="left"/>
    </xf>
    <xf numFmtId="0" fontId="3" fillId="2" borderId="0" xfId="0" applyFont="1" applyFill="1" applyBorder="1" applyAlignment="1" applyProtection="1">
      <alignment horizontal="left"/>
    </xf>
    <xf numFmtId="0" fontId="3" fillId="38" borderId="10" xfId="0" applyFont="1" applyFill="1" applyBorder="1" applyAlignment="1" applyProtection="1">
      <alignment horizontal="center"/>
    </xf>
    <xf numFmtId="0" fontId="0" fillId="38" borderId="10" xfId="0" applyFill="1" applyBorder="1" applyProtection="1"/>
    <xf numFmtId="0" fontId="0" fillId="38" borderId="0" xfId="0" applyFill="1" applyBorder="1" applyProtection="1"/>
    <xf numFmtId="0" fontId="3" fillId="38" borderId="21" xfId="0" applyFont="1" applyFill="1" applyBorder="1" applyProtection="1"/>
    <xf numFmtId="0" fontId="0" fillId="2" borderId="19" xfId="0" applyFill="1" applyBorder="1" applyProtection="1"/>
    <xf numFmtId="0" fontId="119" fillId="37" borderId="0" xfId="0" applyFont="1" applyFill="1" applyBorder="1" applyProtection="1"/>
    <xf numFmtId="0" fontId="0" fillId="0" borderId="0" xfId="0" applyProtection="1"/>
    <xf numFmtId="0" fontId="3" fillId="38" borderId="2" xfId="0" applyFont="1" applyFill="1" applyBorder="1" applyProtection="1"/>
    <xf numFmtId="0" fontId="0" fillId="38" borderId="2" xfId="0" applyFill="1" applyBorder="1" applyProtection="1"/>
    <xf numFmtId="0" fontId="3" fillId="38" borderId="18" xfId="0" applyFont="1" applyFill="1" applyBorder="1" applyProtection="1"/>
    <xf numFmtId="0" fontId="115" fillId="38" borderId="0" xfId="0" applyFont="1" applyFill="1" applyBorder="1" applyProtection="1"/>
    <xf numFmtId="0" fontId="3" fillId="38" borderId="20" xfId="0" applyFont="1" applyFill="1" applyBorder="1" applyAlignment="1" applyProtection="1">
      <alignment horizontal="center"/>
    </xf>
    <xf numFmtId="0" fontId="0" fillId="37" borderId="0" xfId="0" applyFill="1" applyProtection="1"/>
    <xf numFmtId="0" fontId="122" fillId="38" borderId="2" xfId="0" applyFont="1" applyFill="1" applyBorder="1" applyProtection="1"/>
    <xf numFmtId="0" fontId="3" fillId="38" borderId="2" xfId="0" applyFont="1" applyFill="1" applyBorder="1" applyAlignment="1" applyProtection="1">
      <alignment horizontal="center"/>
    </xf>
    <xf numFmtId="0" fontId="3" fillId="38" borderId="23" xfId="0" applyFont="1" applyFill="1" applyBorder="1" applyAlignment="1" applyProtection="1">
      <alignment horizontal="center"/>
    </xf>
    <xf numFmtId="0" fontId="115" fillId="37" borderId="0" xfId="0" applyFont="1" applyFill="1" applyBorder="1" applyProtection="1"/>
    <xf numFmtId="0" fontId="3" fillId="37" borderId="10" xfId="0" applyFont="1" applyFill="1" applyBorder="1" applyAlignment="1" applyProtection="1">
      <alignment horizontal="center"/>
    </xf>
    <xf numFmtId="0" fontId="3" fillId="37" borderId="0" xfId="0" applyFont="1" applyFill="1" applyAlignment="1" applyProtection="1">
      <alignment horizontal="center"/>
    </xf>
    <xf numFmtId="0" fontId="119" fillId="37" borderId="0" xfId="0" applyFont="1" applyFill="1" applyAlignment="1" applyProtection="1">
      <alignment horizontal="center"/>
    </xf>
    <xf numFmtId="0" fontId="3" fillId="37" borderId="10" xfId="0" applyFont="1" applyFill="1" applyBorder="1" applyAlignment="1" applyProtection="1">
      <alignment horizontal="center" wrapText="1"/>
    </xf>
    <xf numFmtId="0" fontId="3" fillId="37" borderId="7" xfId="0" applyFont="1" applyFill="1" applyBorder="1" applyAlignment="1" applyProtection="1">
      <alignment horizontal="center" wrapText="1"/>
    </xf>
    <xf numFmtId="0" fontId="3" fillId="37" borderId="19" xfId="0" applyFont="1" applyFill="1" applyBorder="1" applyAlignment="1" applyProtection="1">
      <alignment horizontal="center" wrapText="1"/>
    </xf>
    <xf numFmtId="0" fontId="3" fillId="37" borderId="21" xfId="0" applyFont="1" applyFill="1" applyBorder="1" applyProtection="1"/>
    <xf numFmtId="0" fontId="119" fillId="37" borderId="22" xfId="0" applyFont="1" applyFill="1" applyBorder="1" applyProtection="1"/>
    <xf numFmtId="0" fontId="3" fillId="40" borderId="20" xfId="0" applyFont="1" applyFill="1" applyBorder="1" applyAlignment="1" applyProtection="1">
      <alignment horizontal="center" wrapText="1"/>
    </xf>
    <xf numFmtId="0" fontId="0" fillId="37" borderId="0" xfId="0" applyFill="1" applyBorder="1" applyProtection="1"/>
    <xf numFmtId="166" fontId="11" fillId="37" borderId="0" xfId="0" applyNumberFormat="1" applyFont="1" applyFill="1" applyBorder="1" applyProtection="1"/>
    <xf numFmtId="0" fontId="2" fillId="37" borderId="0" xfId="0" applyFont="1" applyFill="1" applyBorder="1" applyProtection="1"/>
    <xf numFmtId="166" fontId="0" fillId="37" borderId="0" xfId="0" applyNumberFormat="1" applyFill="1" applyBorder="1" applyAlignment="1" applyProtection="1">
      <alignment horizontal="right"/>
    </xf>
    <xf numFmtId="166" fontId="0" fillId="37" borderId="0" xfId="0" applyNumberFormat="1" applyFill="1" applyBorder="1" applyAlignment="1" applyProtection="1">
      <alignment horizontal="right" wrapText="1"/>
    </xf>
    <xf numFmtId="166" fontId="2" fillId="37" borderId="19" xfId="0" applyNumberFormat="1" applyFont="1" applyFill="1" applyBorder="1" applyAlignment="1" applyProtection="1">
      <alignment horizontal="right"/>
    </xf>
    <xf numFmtId="166" fontId="0" fillId="37" borderId="0" xfId="0" applyNumberFormat="1" applyFill="1" applyBorder="1" applyProtection="1"/>
    <xf numFmtId="166" fontId="3" fillId="37" borderId="22" xfId="0" applyNumberFormat="1" applyFont="1" applyFill="1" applyBorder="1" applyProtection="1"/>
    <xf numFmtId="10" fontId="0" fillId="40" borderId="22" xfId="0" applyNumberFormat="1" applyFill="1" applyBorder="1" applyAlignment="1" applyProtection="1">
      <alignment horizontal="center"/>
    </xf>
    <xf numFmtId="0" fontId="0" fillId="40" borderId="22" xfId="0" applyFill="1" applyBorder="1" applyProtection="1"/>
    <xf numFmtId="0" fontId="0" fillId="37" borderId="0" xfId="0" applyFill="1" applyBorder="1" applyAlignment="1" applyProtection="1"/>
    <xf numFmtId="0" fontId="2" fillId="37" borderId="0" xfId="0" applyNumberFormat="1" applyFont="1" applyFill="1" applyBorder="1" applyProtection="1"/>
    <xf numFmtId="166" fontId="0" fillId="37" borderId="20" xfId="0" applyNumberFormat="1" applyFill="1" applyBorder="1" applyAlignment="1" applyProtection="1">
      <alignment horizontal="right"/>
    </xf>
    <xf numFmtId="0" fontId="11" fillId="37" borderId="0" xfId="0" applyFont="1" applyFill="1" applyBorder="1" applyProtection="1"/>
    <xf numFmtId="166" fontId="2" fillId="37" borderId="0" xfId="0" applyNumberFormat="1" applyFont="1" applyFill="1" applyBorder="1" applyAlignment="1" applyProtection="1">
      <alignment horizontal="right"/>
    </xf>
    <xf numFmtId="0" fontId="2" fillId="37" borderId="0" xfId="0" applyFont="1" applyFill="1" applyBorder="1" applyAlignment="1" applyProtection="1">
      <alignment horizontal="center"/>
    </xf>
    <xf numFmtId="0" fontId="0" fillId="37" borderId="20" xfId="0" applyFill="1" applyBorder="1" applyProtection="1"/>
    <xf numFmtId="0" fontId="3" fillId="37" borderId="20" xfId="0" applyFont="1" applyFill="1" applyBorder="1" applyProtection="1"/>
    <xf numFmtId="0" fontId="11" fillId="37" borderId="0" xfId="0" applyFont="1" applyFill="1" applyBorder="1" applyAlignment="1" applyProtection="1">
      <alignment horizontal="center"/>
    </xf>
    <xf numFmtId="10" fontId="0" fillId="37" borderId="0" xfId="0" applyNumberFormat="1" applyFill="1" applyBorder="1" applyAlignment="1" applyProtection="1">
      <alignment horizontal="center"/>
    </xf>
    <xf numFmtId="0" fontId="3" fillId="37" borderId="0" xfId="0" applyFont="1" applyFill="1" applyBorder="1" applyProtection="1"/>
    <xf numFmtId="166" fontId="3" fillId="37" borderId="0" xfId="0" applyNumberFormat="1" applyFont="1" applyFill="1" applyBorder="1" applyAlignment="1" applyProtection="1">
      <alignment horizontal="right"/>
    </xf>
    <xf numFmtId="166" fontId="3" fillId="37" borderId="19" xfId="0" applyNumberFormat="1" applyFont="1" applyFill="1" applyBorder="1" applyAlignment="1" applyProtection="1">
      <alignment horizontal="right"/>
    </xf>
    <xf numFmtId="166" fontId="0" fillId="37" borderId="0" xfId="2" applyNumberFormat="1" applyFont="1" applyFill="1" applyBorder="1" applyProtection="1"/>
    <xf numFmtId="166" fontId="0" fillId="37" borderId="20" xfId="2" applyNumberFormat="1" applyFont="1" applyFill="1" applyBorder="1" applyProtection="1"/>
    <xf numFmtId="166" fontId="3" fillId="37" borderId="20" xfId="0" applyNumberFormat="1" applyFont="1" applyFill="1" applyBorder="1" applyProtection="1"/>
    <xf numFmtId="166" fontId="0" fillId="37" borderId="8" xfId="0" applyNumberFormat="1" applyFill="1" applyBorder="1" applyAlignment="1" applyProtection="1">
      <alignment horizontal="right"/>
    </xf>
    <xf numFmtId="0" fontId="0" fillId="37" borderId="0" xfId="0" applyFill="1" applyBorder="1" applyAlignment="1" applyProtection="1">
      <alignment horizontal="center"/>
    </xf>
    <xf numFmtId="0" fontId="0" fillId="37" borderId="8" xfId="0" applyFill="1" applyBorder="1" applyProtection="1"/>
    <xf numFmtId="0" fontId="3" fillId="37" borderId="8" xfId="0" applyFont="1" applyFill="1" applyBorder="1" applyProtection="1"/>
    <xf numFmtId="0" fontId="122" fillId="38" borderId="10" xfId="0" applyFont="1" applyFill="1" applyBorder="1" applyAlignment="1" applyProtection="1">
      <alignment horizontal="center"/>
    </xf>
    <xf numFmtId="166" fontId="0" fillId="38" borderId="10" xfId="0" applyNumberFormat="1" applyFill="1" applyBorder="1" applyProtection="1"/>
    <xf numFmtId="0" fontId="16" fillId="38" borderId="10" xfId="0" applyFont="1" applyFill="1" applyBorder="1" applyAlignment="1" applyProtection="1">
      <alignment horizontal="left" vertical="top"/>
    </xf>
    <xf numFmtId="0" fontId="16" fillId="38" borderId="18" xfId="0" applyFont="1" applyFill="1" applyBorder="1" applyAlignment="1" applyProtection="1">
      <alignment horizontal="left" vertical="top"/>
    </xf>
    <xf numFmtId="0" fontId="0" fillId="38" borderId="10" xfId="0" applyFill="1" applyBorder="1" applyAlignment="1" applyProtection="1">
      <alignment horizontal="left"/>
    </xf>
    <xf numFmtId="0" fontId="3" fillId="38" borderId="7" xfId="0" applyFont="1" applyFill="1" applyBorder="1" applyProtection="1"/>
    <xf numFmtId="0" fontId="4" fillId="38" borderId="2" xfId="0" applyFont="1" applyFill="1" applyBorder="1" applyAlignment="1" applyProtection="1">
      <alignment horizontal="center"/>
    </xf>
    <xf numFmtId="0" fontId="0" fillId="38" borderId="17" xfId="0" applyFill="1" applyBorder="1" applyProtection="1"/>
    <xf numFmtId="0" fontId="3" fillId="38" borderId="8" xfId="0" applyFont="1" applyFill="1" applyBorder="1" applyProtection="1"/>
    <xf numFmtId="166" fontId="3" fillId="2" borderId="20" xfId="0" applyNumberFormat="1" applyFont="1" applyFill="1" applyBorder="1" applyProtection="1"/>
    <xf numFmtId="166" fontId="3" fillId="2" borderId="8" xfId="0" applyNumberFormat="1" applyFont="1" applyFill="1" applyBorder="1" applyProtection="1"/>
    <xf numFmtId="0" fontId="3" fillId="2" borderId="0" xfId="0" applyFont="1" applyFill="1" applyBorder="1" applyAlignment="1" applyProtection="1">
      <alignment horizontal="center"/>
    </xf>
    <xf numFmtId="3" fontId="0" fillId="2" borderId="0" xfId="0" applyNumberFormat="1" applyFill="1" applyBorder="1" applyProtection="1"/>
    <xf numFmtId="0" fontId="3" fillId="2" borderId="8" xfId="0" applyFont="1" applyFill="1" applyBorder="1" applyProtection="1"/>
    <xf numFmtId="3" fontId="0" fillId="38" borderId="10" xfId="0" applyNumberFormat="1" applyFill="1" applyBorder="1" applyProtection="1"/>
    <xf numFmtId="0" fontId="0" fillId="38" borderId="7" xfId="0" applyFill="1" applyBorder="1" applyProtection="1"/>
    <xf numFmtId="3" fontId="0" fillId="38" borderId="2" xfId="0" applyNumberFormat="1" applyFill="1" applyBorder="1" applyProtection="1"/>
    <xf numFmtId="0" fontId="0" fillId="38" borderId="8" xfId="0" applyFill="1" applyBorder="1" applyProtection="1"/>
    <xf numFmtId="166" fontId="0" fillId="2" borderId="0" xfId="0" applyNumberFormat="1" applyFill="1" applyBorder="1" applyProtection="1"/>
    <xf numFmtId="0" fontId="0" fillId="2" borderId="2" xfId="0" applyFill="1" applyBorder="1" applyProtection="1"/>
    <xf numFmtId="3" fontId="0" fillId="2" borderId="17" xfId="0" applyNumberFormat="1" applyFill="1" applyBorder="1" applyProtection="1"/>
    <xf numFmtId="0" fontId="122" fillId="38" borderId="2" xfId="0" applyFont="1" applyFill="1" applyBorder="1" applyAlignment="1" applyProtection="1">
      <alignment horizontal="center"/>
    </xf>
    <xf numFmtId="0" fontId="0" fillId="38" borderId="15" xfId="0" applyFill="1" applyBorder="1" applyProtection="1"/>
    <xf numFmtId="0" fontId="3" fillId="38" borderId="15" xfId="0" applyFont="1" applyFill="1" applyBorder="1" applyProtection="1"/>
    <xf numFmtId="0" fontId="0" fillId="2" borderId="0" xfId="0" applyFill="1" applyBorder="1" applyAlignment="1" applyProtection="1">
      <alignment horizontal="right"/>
    </xf>
    <xf numFmtId="0" fontId="3" fillId="2" borderId="20" xfId="0" applyFont="1" applyFill="1" applyBorder="1" applyProtection="1"/>
    <xf numFmtId="0" fontId="0" fillId="2" borderId="10" xfId="0" applyFill="1" applyBorder="1" applyProtection="1"/>
    <xf numFmtId="3" fontId="0" fillId="2" borderId="2" xfId="0" applyNumberFormat="1" applyFill="1" applyBorder="1" applyProtection="1"/>
    <xf numFmtId="0" fontId="0" fillId="2" borderId="8" xfId="0" applyFill="1" applyBorder="1" applyProtection="1"/>
    <xf numFmtId="3" fontId="123" fillId="2" borderId="0" xfId="0" applyNumberFormat="1" applyFont="1" applyFill="1" applyBorder="1" applyProtection="1"/>
    <xf numFmtId="0" fontId="3" fillId="2" borderId="7" xfId="0" applyFont="1" applyFill="1" applyBorder="1" applyProtection="1"/>
    <xf numFmtId="0" fontId="4" fillId="2" borderId="0" xfId="0" applyFont="1" applyFill="1" applyBorder="1" applyProtection="1"/>
    <xf numFmtId="0" fontId="3" fillId="2" borderId="51" xfId="0" applyFont="1" applyFill="1" applyBorder="1" applyProtection="1"/>
    <xf numFmtId="0" fontId="0" fillId="39" borderId="50" xfId="0" applyFill="1" applyBorder="1" applyProtection="1"/>
    <xf numFmtId="0" fontId="3" fillId="39" borderId="31" xfId="0" applyFont="1" applyFill="1" applyBorder="1" applyProtection="1"/>
    <xf numFmtId="0" fontId="0" fillId="2" borderId="52" xfId="0" applyFill="1" applyBorder="1" applyProtection="1"/>
    <xf numFmtId="0" fontId="3" fillId="2" borderId="52" xfId="0" applyFont="1" applyFill="1" applyBorder="1" applyProtection="1"/>
    <xf numFmtId="0" fontId="5" fillId="2" borderId="0" xfId="0" applyFont="1" applyFill="1" applyBorder="1" applyAlignment="1" applyProtection="1">
      <alignment horizontal="center"/>
    </xf>
    <xf numFmtId="0" fontId="6" fillId="2" borderId="0" xfId="0" applyFont="1" applyFill="1" applyBorder="1" applyProtection="1"/>
    <xf numFmtId="0" fontId="5" fillId="2" borderId="2" xfId="0" applyFont="1" applyFill="1" applyBorder="1" applyAlignment="1" applyProtection="1">
      <alignment horizontal="center"/>
    </xf>
    <xf numFmtId="0" fontId="6" fillId="2" borderId="2" xfId="0" applyFont="1" applyFill="1" applyBorder="1" applyProtection="1"/>
    <xf numFmtId="0" fontId="12" fillId="2" borderId="0" xfId="0" applyFont="1" applyFill="1" applyBorder="1" applyAlignment="1" applyProtection="1">
      <alignment horizontal="center" wrapText="1"/>
    </xf>
    <xf numFmtId="0" fontId="10" fillId="2" borderId="0" xfId="0" applyFont="1" applyFill="1" applyBorder="1" applyProtection="1"/>
    <xf numFmtId="3" fontId="10" fillId="2" borderId="0" xfId="0" applyNumberFormat="1" applyFont="1" applyFill="1" applyBorder="1" applyProtection="1"/>
    <xf numFmtId="166" fontId="10" fillId="2" borderId="0" xfId="0" applyNumberFormat="1" applyFont="1" applyFill="1" applyBorder="1" applyProtection="1"/>
    <xf numFmtId="0" fontId="124" fillId="2" borderId="0" xfId="0" applyFont="1" applyFill="1" applyBorder="1" applyProtection="1"/>
    <xf numFmtId="166" fontId="12" fillId="2" borderId="0" xfId="0" applyNumberFormat="1" applyFont="1" applyFill="1" applyBorder="1" applyProtection="1"/>
    <xf numFmtId="0" fontId="5" fillId="2" borderId="0" xfId="0" applyFont="1" applyFill="1" applyBorder="1" applyAlignment="1" applyProtection="1">
      <alignment horizontal="right"/>
    </xf>
    <xf numFmtId="9" fontId="119" fillId="5" borderId="22" xfId="0" applyNumberFormat="1" applyFont="1" applyFill="1" applyBorder="1" applyAlignment="1" applyProtection="1">
      <alignment horizontal="center"/>
      <protection locked="0"/>
    </xf>
    <xf numFmtId="0" fontId="119" fillId="5" borderId="22" xfId="0" applyFont="1" applyFill="1" applyBorder="1" applyAlignment="1" applyProtection="1">
      <alignment horizontal="center"/>
      <protection locked="0"/>
    </xf>
    <xf numFmtId="0" fontId="119" fillId="5" borderId="22" xfId="0" applyFont="1" applyFill="1" applyBorder="1" applyProtection="1">
      <protection locked="0"/>
    </xf>
    <xf numFmtId="0" fontId="2" fillId="5" borderId="0" xfId="9" applyNumberFormat="1" applyFont="1" applyFill="1" applyBorder="1" applyAlignment="1" applyProtection="1">
      <alignment horizontal="left" indent="1"/>
      <protection locked="0"/>
    </xf>
    <xf numFmtId="0" fontId="0" fillId="5" borderId="0" xfId="0" applyFill="1" applyBorder="1" applyProtection="1">
      <protection locked="0"/>
    </xf>
    <xf numFmtId="166" fontId="11" fillId="5" borderId="0" xfId="0" applyNumberFormat="1" applyFont="1" applyFill="1" applyBorder="1" applyProtection="1">
      <protection locked="0"/>
    </xf>
    <xf numFmtId="0" fontId="0" fillId="5" borderId="0" xfId="0" applyFill="1" applyBorder="1" applyAlignment="1" applyProtection="1">
      <protection locked="0"/>
    </xf>
    <xf numFmtId="0" fontId="2" fillId="5" borderId="0" xfId="0" applyFont="1" applyFill="1" applyBorder="1" applyAlignment="1" applyProtection="1">
      <protection locked="0"/>
    </xf>
    <xf numFmtId="0" fontId="2" fillId="5" borderId="0" xfId="0" applyFont="1" applyFill="1" applyBorder="1" applyProtection="1">
      <protection locked="0"/>
    </xf>
    <xf numFmtId="0" fontId="2" fillId="5" borderId="18" xfId="0" applyFont="1" applyFill="1" applyBorder="1" applyProtection="1"/>
    <xf numFmtId="0" fontId="2" fillId="5" borderId="17" xfId="0" applyFont="1" applyFill="1" applyBorder="1" applyProtection="1"/>
    <xf numFmtId="165" fontId="17" fillId="0" borderId="0" xfId="13" applyFont="1" applyBorder="1" applyAlignment="1" applyProtection="1">
      <alignment horizontal="left"/>
      <protection locked="0"/>
    </xf>
    <xf numFmtId="165" fontId="32" fillId="0" borderId="0" xfId="13" applyFont="1" applyBorder="1" applyAlignment="1" applyProtection="1">
      <alignment horizontal="right"/>
      <protection locked="0"/>
    </xf>
    <xf numFmtId="164" fontId="32" fillId="0" borderId="0" xfId="13" quotePrefix="1" applyNumberFormat="1" applyFont="1" applyBorder="1" applyProtection="1">
      <protection locked="0"/>
    </xf>
    <xf numFmtId="165" fontId="32" fillId="0" borderId="0" xfId="13" applyFont="1" applyBorder="1" applyProtection="1">
      <protection locked="0"/>
    </xf>
    <xf numFmtId="170" fontId="33" fillId="0" borderId="0" xfId="13" applyNumberFormat="1" applyFont="1" applyBorder="1" applyAlignment="1" applyProtection="1">
      <alignment horizontal="center" vertical="center"/>
      <protection locked="0"/>
    </xf>
    <xf numFmtId="168" fontId="32" fillId="0" borderId="0" xfId="13" applyNumberFormat="1" applyFont="1" applyBorder="1" applyProtection="1">
      <protection locked="0"/>
    </xf>
    <xf numFmtId="165" fontId="32" fillId="0" borderId="0" xfId="13" applyFont="1" applyBorder="1" applyAlignment="1" applyProtection="1">
      <protection locked="0"/>
    </xf>
    <xf numFmtId="165" fontId="16" fillId="0" borderId="0" xfId="13" applyFont="1" applyBorder="1" applyProtection="1">
      <protection locked="0"/>
    </xf>
    <xf numFmtId="165" fontId="17" fillId="0" borderId="0" xfId="13" applyFont="1" applyBorder="1" applyAlignment="1" applyProtection="1">
      <alignment horizontal="right"/>
      <protection locked="0"/>
    </xf>
    <xf numFmtId="165" fontId="61" fillId="0" borderId="0" xfId="13" applyFont="1" applyBorder="1" applyProtection="1">
      <protection locked="0"/>
    </xf>
    <xf numFmtId="165" fontId="32" fillId="0" borderId="0" xfId="13" applyFont="1" applyBorder="1" applyAlignment="1" applyProtection="1">
      <alignment horizontal="left"/>
      <protection locked="0"/>
    </xf>
    <xf numFmtId="165" fontId="17" fillId="0" borderId="18" xfId="13" applyFont="1" applyBorder="1" applyAlignment="1" applyProtection="1">
      <alignment horizontal="centerContinuous" vertical="top"/>
      <protection locked="0"/>
    </xf>
    <xf numFmtId="165" fontId="32" fillId="0" borderId="10" xfId="13" applyFont="1" applyBorder="1" applyAlignment="1" applyProtection="1">
      <alignment horizontal="centerContinuous"/>
      <protection locked="0"/>
    </xf>
    <xf numFmtId="164" fontId="32" fillId="0" borderId="10" xfId="13" quotePrefix="1" applyNumberFormat="1" applyFont="1" applyBorder="1" applyAlignment="1" applyProtection="1">
      <alignment horizontal="centerContinuous"/>
      <protection locked="0"/>
    </xf>
    <xf numFmtId="165" fontId="46" fillId="0" borderId="16" xfId="13" applyFont="1" applyBorder="1" applyAlignment="1" applyProtection="1">
      <alignment horizontal="left" vertical="top"/>
      <protection locked="0"/>
    </xf>
    <xf numFmtId="165" fontId="32" fillId="0" borderId="9" xfId="13" applyFont="1" applyBorder="1" applyAlignment="1" applyProtection="1">
      <alignment vertical="top"/>
      <protection locked="0"/>
    </xf>
    <xf numFmtId="165" fontId="32" fillId="0" borderId="15" xfId="13" applyFont="1" applyBorder="1" applyAlignment="1" applyProtection="1">
      <alignment vertical="top"/>
      <protection locked="0"/>
    </xf>
    <xf numFmtId="165" fontId="17" fillId="0" borderId="19" xfId="13" applyFont="1" applyBorder="1" applyAlignment="1" applyProtection="1">
      <alignment horizontal="centerContinuous" vertical="top"/>
      <protection locked="0"/>
    </xf>
    <xf numFmtId="165" fontId="32" fillId="0" borderId="0" xfId="13" applyFont="1" applyBorder="1" applyAlignment="1" applyProtection="1">
      <alignment horizontal="centerContinuous" vertical="top"/>
      <protection locked="0"/>
    </xf>
    <xf numFmtId="164" fontId="32" fillId="0" borderId="0" xfId="13" quotePrefix="1" applyNumberFormat="1" applyFont="1" applyBorder="1" applyAlignment="1" applyProtection="1">
      <alignment horizontal="centerContinuous" vertical="top"/>
      <protection locked="0"/>
    </xf>
    <xf numFmtId="165" fontId="16" fillId="0" borderId="16" xfId="13" applyFont="1" applyBorder="1" applyAlignment="1" applyProtection="1">
      <alignment horizontal="left" vertical="center"/>
      <protection locked="0"/>
    </xf>
    <xf numFmtId="165" fontId="2" fillId="0" borderId="9" xfId="13" applyFont="1" applyBorder="1" applyProtection="1">
      <protection locked="0"/>
    </xf>
    <xf numFmtId="165" fontId="16" fillId="0" borderId="9" xfId="13" applyFont="1" applyBorder="1" applyAlignment="1" applyProtection="1">
      <alignment vertical="center"/>
      <protection locked="0"/>
    </xf>
    <xf numFmtId="165" fontId="16" fillId="0" borderId="15" xfId="13" applyFont="1" applyBorder="1" applyAlignment="1" applyProtection="1">
      <alignment vertical="center"/>
      <protection locked="0"/>
    </xf>
    <xf numFmtId="165" fontId="35" fillId="0" borderId="19" xfId="13" applyFont="1" applyBorder="1" applyAlignment="1" applyProtection="1">
      <alignment horizontal="centerContinuous" vertical="center"/>
      <protection locked="0"/>
    </xf>
    <xf numFmtId="165" fontId="36" fillId="0" borderId="0" xfId="13" applyFont="1" applyBorder="1" applyAlignment="1" applyProtection="1">
      <alignment horizontal="centerContinuous" vertical="center"/>
      <protection locked="0"/>
    </xf>
    <xf numFmtId="165" fontId="16" fillId="0" borderId="16" xfId="13" applyFont="1" applyBorder="1" applyAlignment="1" applyProtection="1">
      <alignment horizontal="left" vertical="top"/>
      <protection locked="0"/>
    </xf>
    <xf numFmtId="165" fontId="16" fillId="0" borderId="9" xfId="13" applyFont="1" applyBorder="1" applyAlignment="1" applyProtection="1">
      <alignment vertical="top"/>
      <protection locked="0"/>
    </xf>
    <xf numFmtId="165" fontId="32" fillId="0" borderId="0" xfId="13" applyFont="1" applyProtection="1">
      <protection locked="0"/>
    </xf>
    <xf numFmtId="165" fontId="16" fillId="0" borderId="18" xfId="13" applyFont="1" applyBorder="1" applyAlignment="1" applyProtection="1">
      <alignment horizontal="left" vertical="center"/>
      <protection locked="0"/>
    </xf>
    <xf numFmtId="165" fontId="16" fillId="0" borderId="10" xfId="13" applyFont="1" applyBorder="1" applyAlignment="1" applyProtection="1">
      <alignment horizontal="center" vertical="center"/>
      <protection locked="0"/>
    </xf>
    <xf numFmtId="165" fontId="16" fillId="0" borderId="10" xfId="13" applyFont="1" applyBorder="1" applyAlignment="1" applyProtection="1">
      <alignment horizontal="left" vertical="center"/>
      <protection locked="0"/>
    </xf>
    <xf numFmtId="165" fontId="16" fillId="0" borderId="7" xfId="13" applyFont="1" applyBorder="1" applyAlignment="1" applyProtection="1">
      <alignment horizontal="center" vertical="center"/>
      <protection locked="0"/>
    </xf>
    <xf numFmtId="165" fontId="16" fillId="0" borderId="19" xfId="13" applyFont="1" applyBorder="1" applyAlignment="1" applyProtection="1">
      <alignment horizontal="left" vertical="center"/>
      <protection locked="0"/>
    </xf>
    <xf numFmtId="165" fontId="16" fillId="0" borderId="0" xfId="13" applyFont="1" applyBorder="1" applyAlignment="1" applyProtection="1">
      <alignment horizontal="center" vertical="center"/>
      <protection locked="0"/>
    </xf>
    <xf numFmtId="165" fontId="16" fillId="0" borderId="2" xfId="13" applyFont="1" applyBorder="1" applyAlignment="1" applyProtection="1">
      <alignment horizontal="center" vertical="center"/>
      <protection locked="0"/>
    </xf>
    <xf numFmtId="165" fontId="16" fillId="0" borderId="20" xfId="13" applyFont="1" applyBorder="1" applyAlignment="1" applyProtection="1">
      <alignment horizontal="center" vertical="center"/>
      <protection locked="0"/>
    </xf>
    <xf numFmtId="165" fontId="17" fillId="0" borderId="18" xfId="13" applyFont="1" applyBorder="1" applyAlignment="1" applyProtection="1">
      <alignment vertical="top"/>
      <protection locked="0"/>
    </xf>
    <xf numFmtId="165" fontId="32" fillId="0" borderId="10" xfId="13" applyFont="1" applyBorder="1" applyAlignment="1" applyProtection="1">
      <alignment vertical="top"/>
      <protection locked="0"/>
    </xf>
    <xf numFmtId="165" fontId="32" fillId="0" borderId="7" xfId="13" applyFont="1" applyBorder="1" applyAlignment="1" applyProtection="1">
      <alignment vertical="top"/>
      <protection locked="0"/>
    </xf>
    <xf numFmtId="165" fontId="32" fillId="0" borderId="10" xfId="13" applyFont="1" applyBorder="1" applyProtection="1">
      <protection locked="0"/>
    </xf>
    <xf numFmtId="165" fontId="32" fillId="0" borderId="10" xfId="13" applyFont="1" applyBorder="1" applyAlignment="1" applyProtection="1">
      <alignment horizontal="left"/>
      <protection locked="0"/>
    </xf>
    <xf numFmtId="165" fontId="16" fillId="0" borderId="10" xfId="13" applyFont="1" applyBorder="1" applyAlignment="1" applyProtection="1">
      <alignment vertical="top"/>
      <protection locked="0"/>
    </xf>
    <xf numFmtId="165" fontId="32" fillId="0" borderId="7" xfId="13" applyFont="1" applyBorder="1" applyAlignment="1" applyProtection="1">
      <alignment horizontal="left" vertical="top"/>
      <protection locked="0"/>
    </xf>
    <xf numFmtId="165" fontId="18" fillId="0" borderId="19" xfId="13" applyFont="1" applyBorder="1" applyAlignment="1" applyProtection="1">
      <alignment vertical="top"/>
      <protection locked="0"/>
    </xf>
    <xf numFmtId="165" fontId="32" fillId="0" borderId="0" xfId="13" applyFont="1" applyBorder="1" applyAlignment="1" applyProtection="1">
      <alignment vertical="top"/>
      <protection locked="0"/>
    </xf>
    <xf numFmtId="165" fontId="32" fillId="0" borderId="20" xfId="13" applyFont="1" applyBorder="1" applyAlignment="1" applyProtection="1">
      <alignment vertical="top"/>
      <protection locked="0"/>
    </xf>
    <xf numFmtId="165" fontId="37" fillId="0" borderId="2" xfId="13" applyFont="1" applyBorder="1" applyAlignment="1" applyProtection="1">
      <alignment horizontal="left" vertical="center"/>
      <protection locked="0"/>
    </xf>
    <xf numFmtId="165" fontId="17" fillId="0" borderId="2" xfId="13" applyFont="1" applyBorder="1" applyAlignment="1" applyProtection="1">
      <alignment horizontal="left" vertical="top"/>
      <protection locked="0"/>
    </xf>
    <xf numFmtId="165" fontId="17" fillId="0" borderId="2" xfId="13" applyFont="1" applyBorder="1" applyAlignment="1" applyProtection="1">
      <alignment horizontal="left"/>
      <protection locked="0"/>
    </xf>
    <xf numFmtId="165" fontId="25" fillId="0" borderId="8" xfId="13" applyFont="1" applyBorder="1" applyAlignment="1" applyProtection="1">
      <alignment vertical="center"/>
      <protection locked="0"/>
    </xf>
    <xf numFmtId="165" fontId="46" fillId="0" borderId="16" xfId="13" applyFont="1" applyBorder="1" applyAlignment="1" applyProtection="1">
      <alignment horizontal="left" vertical="center"/>
      <protection locked="0"/>
    </xf>
    <xf numFmtId="165" fontId="62" fillId="0" borderId="9" xfId="13" applyFont="1" applyBorder="1" applyAlignment="1" applyProtection="1">
      <alignment horizontal="left" vertical="center"/>
      <protection locked="0"/>
    </xf>
    <xf numFmtId="165" fontId="46" fillId="0" borderId="0" xfId="13" applyFont="1" applyBorder="1" applyAlignment="1" applyProtection="1">
      <alignment horizontal="left" vertical="center"/>
      <protection locked="0"/>
    </xf>
    <xf numFmtId="165" fontId="36" fillId="0" borderId="0" xfId="13" applyFont="1" applyBorder="1" applyAlignment="1" applyProtection="1">
      <alignment horizontal="left" vertical="center"/>
      <protection locked="0"/>
    </xf>
    <xf numFmtId="165" fontId="36" fillId="0" borderId="15" xfId="13" applyFont="1" applyBorder="1" applyAlignment="1" applyProtection="1">
      <alignment horizontal="centerContinuous" vertical="center"/>
      <protection locked="0"/>
    </xf>
    <xf numFmtId="165" fontId="17" fillId="0" borderId="18" xfId="13" applyFont="1" applyBorder="1" applyAlignment="1" applyProtection="1">
      <alignment horizontal="left" vertical="top"/>
      <protection locked="0"/>
    </xf>
    <xf numFmtId="165" fontId="32" fillId="0" borderId="10" xfId="13" applyFont="1" applyBorder="1" applyAlignment="1" applyProtection="1">
      <alignment horizontal="left" vertical="top"/>
      <protection locked="0"/>
    </xf>
    <xf numFmtId="165" fontId="44" fillId="0" borderId="10" xfId="13" applyFont="1" applyBorder="1" applyAlignment="1" applyProtection="1">
      <alignment horizontal="right" vertical="top"/>
      <protection locked="0"/>
    </xf>
    <xf numFmtId="165" fontId="17" fillId="0" borderId="10" xfId="13" applyFont="1" applyFill="1" applyBorder="1" applyAlignment="1" applyProtection="1">
      <alignment vertical="top"/>
      <protection locked="0"/>
    </xf>
    <xf numFmtId="165" fontId="10" fillId="0" borderId="10" xfId="13" applyFont="1" applyFill="1" applyBorder="1" applyAlignment="1" applyProtection="1">
      <alignment vertical="top"/>
      <protection locked="0"/>
    </xf>
    <xf numFmtId="165" fontId="10" fillId="0" borderId="7" xfId="13" applyFont="1" applyFill="1" applyBorder="1" applyAlignment="1" applyProtection="1">
      <alignment vertical="top"/>
      <protection locked="0"/>
    </xf>
    <xf numFmtId="165" fontId="32" fillId="0" borderId="0" xfId="13" applyFont="1" applyAlignment="1" applyProtection="1">
      <alignment horizontal="left"/>
      <protection locked="0"/>
    </xf>
    <xf numFmtId="165" fontId="10" fillId="5" borderId="17" xfId="13" applyFont="1" applyFill="1" applyBorder="1" applyAlignment="1" applyProtection="1">
      <alignment vertical="center"/>
      <protection locked="0"/>
    </xf>
    <xf numFmtId="165" fontId="39" fillId="0" borderId="2" xfId="13" applyFont="1" applyBorder="1" applyAlignment="1" applyProtection="1">
      <alignment vertical="center"/>
      <protection locked="0"/>
    </xf>
    <xf numFmtId="165" fontId="10" fillId="0" borderId="2" xfId="13" applyFont="1" applyBorder="1" applyAlignment="1" applyProtection="1">
      <protection locked="0"/>
    </xf>
    <xf numFmtId="165" fontId="39" fillId="0" borderId="2" xfId="13" applyFont="1" applyBorder="1" applyAlignment="1" applyProtection="1">
      <protection locked="0"/>
    </xf>
    <xf numFmtId="165" fontId="10" fillId="0" borderId="2" xfId="13" applyFont="1" applyFill="1" applyBorder="1" applyAlignment="1" applyProtection="1">
      <alignment horizontal="centerContinuous"/>
      <protection locked="0"/>
    </xf>
    <xf numFmtId="165" fontId="10" fillId="0" borderId="8" xfId="13" applyFont="1" applyFill="1" applyBorder="1" applyAlignment="1" applyProtection="1">
      <alignment horizontal="centerContinuous"/>
      <protection locked="0"/>
    </xf>
    <xf numFmtId="165" fontId="17" fillId="0" borderId="0" xfId="13" applyFont="1" applyBorder="1" applyAlignment="1" applyProtection="1">
      <alignment vertical="top"/>
      <protection locked="0"/>
    </xf>
    <xf numFmtId="165" fontId="32" fillId="0" borderId="0" xfId="13" applyFont="1" applyBorder="1" applyAlignment="1" applyProtection="1">
      <alignment horizontal="left" vertical="top"/>
      <protection locked="0"/>
    </xf>
    <xf numFmtId="165" fontId="17" fillId="0" borderId="7" xfId="13" applyFont="1" applyBorder="1" applyAlignment="1" applyProtection="1">
      <alignment vertical="top"/>
      <protection locked="0"/>
    </xf>
    <xf numFmtId="165" fontId="64" fillId="0" borderId="2" xfId="13" applyFont="1" applyBorder="1" applyAlignment="1" applyProtection="1">
      <alignment vertical="center"/>
      <protection locked="0"/>
    </xf>
    <xf numFmtId="165" fontId="39" fillId="0" borderId="8" xfId="13" applyFont="1" applyBorder="1" applyAlignment="1" applyProtection="1">
      <alignment vertical="center"/>
      <protection locked="0"/>
    </xf>
    <xf numFmtId="165" fontId="10" fillId="0" borderId="10" xfId="13" applyFont="1" applyBorder="1" applyAlignment="1" applyProtection="1">
      <alignment vertical="top"/>
      <protection locked="0"/>
    </xf>
    <xf numFmtId="165" fontId="10" fillId="0" borderId="7" xfId="13" applyFont="1" applyBorder="1" applyAlignment="1" applyProtection="1">
      <alignment vertical="top"/>
      <protection locked="0"/>
    </xf>
    <xf numFmtId="165" fontId="17" fillId="0" borderId="0" xfId="13" applyFont="1" applyBorder="1" applyAlignment="1" applyProtection="1">
      <alignment vertical="center"/>
      <protection locked="0"/>
    </xf>
    <xf numFmtId="165" fontId="17" fillId="0" borderId="17" xfId="13" applyFont="1" applyBorder="1" applyAlignment="1" applyProtection="1">
      <alignment horizontal="left" vertical="center"/>
      <protection locked="0"/>
    </xf>
    <xf numFmtId="165" fontId="17" fillId="0" borderId="2" xfId="13" applyFont="1" applyBorder="1" applyAlignment="1" applyProtection="1">
      <alignment horizontal="left" vertical="center"/>
      <protection locked="0"/>
    </xf>
    <xf numFmtId="165" fontId="16" fillId="0" borderId="2" xfId="13" applyFont="1" applyBorder="1" applyAlignment="1" applyProtection="1">
      <alignment vertical="top"/>
      <protection locked="0"/>
    </xf>
    <xf numFmtId="165" fontId="10" fillId="0" borderId="8" xfId="13" applyFont="1" applyBorder="1" applyAlignment="1" applyProtection="1">
      <alignment vertical="top"/>
      <protection locked="0"/>
    </xf>
    <xf numFmtId="165" fontId="17" fillId="0" borderId="18" xfId="13" applyFont="1" applyFill="1" applyBorder="1" applyAlignment="1" applyProtection="1">
      <alignment horizontal="left" vertical="top"/>
      <protection locked="0"/>
    </xf>
    <xf numFmtId="165" fontId="32" fillId="0" borderId="0" xfId="13" applyFont="1" applyFill="1" applyBorder="1" applyAlignment="1" applyProtection="1">
      <alignment horizontal="left"/>
      <protection locked="0"/>
    </xf>
    <xf numFmtId="165" fontId="16" fillId="0" borderId="19" xfId="13" applyFont="1" applyFill="1" applyBorder="1" applyAlignment="1" applyProtection="1">
      <alignment vertical="center"/>
      <protection locked="0"/>
    </xf>
    <xf numFmtId="165" fontId="32" fillId="0" borderId="0" xfId="13" applyFont="1" applyFill="1" applyBorder="1" applyAlignment="1" applyProtection="1">
      <protection locked="0"/>
    </xf>
    <xf numFmtId="165" fontId="16" fillId="0" borderId="10" xfId="13" applyFont="1" applyFill="1" applyBorder="1" applyAlignment="1" applyProtection="1">
      <alignment horizontal="left" vertical="top"/>
      <protection locked="0"/>
    </xf>
    <xf numFmtId="165" fontId="17" fillId="0" borderId="18" xfId="13" applyFont="1" applyFill="1" applyBorder="1" applyAlignment="1" applyProtection="1">
      <alignment vertical="center"/>
      <protection locked="0"/>
    </xf>
    <xf numFmtId="165" fontId="17" fillId="0" borderId="10" xfId="13" applyFont="1" applyFill="1" applyBorder="1" applyAlignment="1" applyProtection="1">
      <alignment vertical="center"/>
      <protection locked="0"/>
    </xf>
    <xf numFmtId="165" fontId="34" fillId="0" borderId="7" xfId="13" applyFont="1" applyFill="1" applyBorder="1" applyAlignment="1" applyProtection="1">
      <protection locked="0"/>
    </xf>
    <xf numFmtId="165" fontId="17" fillId="0" borderId="2" xfId="13" applyFont="1" applyFill="1" applyBorder="1" applyAlignment="1" applyProtection="1">
      <alignment horizontal="left" vertical="center"/>
      <protection locked="0"/>
    </xf>
    <xf numFmtId="165" fontId="32" fillId="0" borderId="2" xfId="13" applyFont="1" applyFill="1" applyBorder="1" applyAlignment="1" applyProtection="1">
      <alignment vertical="top"/>
      <protection locked="0"/>
    </xf>
    <xf numFmtId="165" fontId="32" fillId="0" borderId="2" xfId="13" applyFont="1" applyFill="1" applyBorder="1" applyProtection="1">
      <protection locked="0"/>
    </xf>
    <xf numFmtId="165" fontId="16" fillId="0" borderId="2" xfId="13" applyFont="1" applyFill="1" applyBorder="1" applyAlignment="1" applyProtection="1">
      <alignment horizontal="left" vertical="center"/>
      <protection locked="0"/>
    </xf>
    <xf numFmtId="165" fontId="17" fillId="0" borderId="2" xfId="13" applyFont="1" applyFill="1" applyBorder="1" applyAlignment="1" applyProtection="1">
      <alignment vertical="center"/>
      <protection locked="0"/>
    </xf>
    <xf numFmtId="165" fontId="17" fillId="0" borderId="8" xfId="13" applyFont="1" applyFill="1" applyBorder="1" applyAlignment="1" applyProtection="1">
      <alignment vertical="top"/>
      <protection locked="0"/>
    </xf>
    <xf numFmtId="165" fontId="16" fillId="0" borderId="10" xfId="13" applyFont="1" applyFill="1" applyBorder="1" applyAlignment="1" applyProtection="1">
      <alignment vertical="center"/>
      <protection locked="0"/>
    </xf>
    <xf numFmtId="165" fontId="32" fillId="0" borderId="2" xfId="13" applyFont="1" applyFill="1" applyBorder="1" applyAlignment="1" applyProtection="1">
      <alignment horizontal="left" vertical="center"/>
      <protection locked="0"/>
    </xf>
    <xf numFmtId="165" fontId="17" fillId="0" borderId="17" xfId="13" applyFont="1" applyFill="1" applyBorder="1" applyAlignment="1" applyProtection="1">
      <alignment vertical="center"/>
      <protection locked="0"/>
    </xf>
    <xf numFmtId="165" fontId="10" fillId="0" borderId="9" xfId="13" applyFont="1" applyFill="1" applyBorder="1" applyAlignment="1" applyProtection="1">
      <alignment horizontal="center" vertical="center"/>
      <protection locked="0"/>
    </xf>
    <xf numFmtId="165" fontId="30" fillId="0" borderId="9" xfId="13" applyFill="1" applyBorder="1" applyProtection="1">
      <protection locked="0"/>
    </xf>
    <xf numFmtId="165" fontId="30" fillId="0" borderId="15" xfId="13" applyFill="1" applyBorder="1" applyProtection="1">
      <protection locked="0"/>
    </xf>
    <xf numFmtId="165" fontId="30" fillId="0" borderId="0" xfId="13" applyFill="1" applyProtection="1">
      <protection locked="0"/>
    </xf>
    <xf numFmtId="165" fontId="65" fillId="0" borderId="0" xfId="13" applyFont="1" applyFill="1" applyAlignment="1" applyProtection="1">
      <alignment horizontal="right" vertical="center"/>
      <protection locked="0"/>
    </xf>
    <xf numFmtId="165" fontId="36" fillId="0" borderId="0" xfId="13" applyFont="1" applyFill="1" applyAlignment="1" applyProtection="1">
      <alignment horizontal="centerContinuous" vertical="center"/>
      <protection locked="0"/>
    </xf>
    <xf numFmtId="165" fontId="32" fillId="0" borderId="0" xfId="13" applyFont="1" applyFill="1" applyAlignment="1" applyProtection="1">
      <alignment vertical="center"/>
      <protection locked="0"/>
    </xf>
    <xf numFmtId="165" fontId="17" fillId="0" borderId="19" xfId="13" applyFont="1" applyBorder="1" applyAlignment="1" applyProtection="1">
      <alignment horizontal="left" vertical="top"/>
      <protection locked="0"/>
    </xf>
    <xf numFmtId="165" fontId="17" fillId="0" borderId="20" xfId="13" applyFont="1" applyBorder="1" applyAlignment="1" applyProtection="1">
      <alignment vertical="top"/>
      <protection locked="0"/>
    </xf>
    <xf numFmtId="165" fontId="17" fillId="0" borderId="19" xfId="13" applyFont="1" applyBorder="1" applyAlignment="1" applyProtection="1">
      <alignment vertical="top"/>
      <protection locked="0"/>
    </xf>
    <xf numFmtId="165" fontId="32" fillId="0" borderId="20" xfId="13" applyFont="1" applyBorder="1" applyProtection="1">
      <protection locked="0"/>
    </xf>
    <xf numFmtId="165" fontId="36" fillId="0" borderId="20" xfId="13" applyFont="1" applyBorder="1" applyAlignment="1" applyProtection="1">
      <alignment horizontal="center"/>
      <protection locked="0"/>
    </xf>
    <xf numFmtId="165" fontId="32" fillId="0" borderId="0" xfId="13" applyFont="1" applyAlignment="1" applyProtection="1">
      <alignment horizontal="right"/>
      <protection locked="0"/>
    </xf>
    <xf numFmtId="165" fontId="16" fillId="0" borderId="0" xfId="13" applyFont="1" applyBorder="1" applyAlignment="1" applyProtection="1">
      <alignment vertical="center"/>
      <protection locked="0"/>
    </xf>
    <xf numFmtId="37" fontId="66" fillId="0" borderId="0" xfId="13" applyNumberFormat="1" applyFont="1" applyProtection="1">
      <protection locked="0"/>
    </xf>
    <xf numFmtId="165" fontId="32" fillId="0" borderId="0" xfId="13" quotePrefix="1" applyFont="1" applyBorder="1" applyAlignment="1" applyProtection="1">
      <alignment horizontal="left" vertical="top"/>
      <protection locked="0"/>
    </xf>
    <xf numFmtId="165" fontId="17" fillId="0" borderId="20" xfId="13" quotePrefix="1" applyFont="1" applyBorder="1" applyAlignment="1" applyProtection="1">
      <alignment vertical="top"/>
      <protection locked="0"/>
    </xf>
    <xf numFmtId="165" fontId="17" fillId="0" borderId="19" xfId="13" quotePrefix="1" applyFont="1" applyBorder="1" applyAlignment="1" applyProtection="1">
      <alignment vertical="top"/>
      <protection locked="0"/>
    </xf>
    <xf numFmtId="165" fontId="32" fillId="0" borderId="0" xfId="13" quotePrefix="1" applyFont="1" applyBorder="1" applyAlignment="1" applyProtection="1">
      <alignment vertical="top"/>
      <protection locked="0"/>
    </xf>
    <xf numFmtId="165" fontId="36" fillId="0" borderId="20" xfId="13" applyFont="1" applyBorder="1" applyAlignment="1" applyProtection="1">
      <alignment horizontal="center" vertical="top"/>
      <protection locked="0"/>
    </xf>
    <xf numFmtId="165" fontId="32" fillId="0" borderId="0" xfId="13" applyFont="1" applyAlignment="1" applyProtection="1">
      <alignment horizontal="right" vertical="top"/>
      <protection locked="0"/>
    </xf>
    <xf numFmtId="37" fontId="66" fillId="0" borderId="0" xfId="13" applyNumberFormat="1" applyFont="1" applyAlignment="1" applyProtection="1">
      <alignment vertical="top"/>
      <protection locked="0"/>
    </xf>
    <xf numFmtId="165" fontId="32" fillId="0" borderId="0" xfId="13" applyFont="1" applyAlignment="1" applyProtection="1">
      <alignment horizontal="left" vertical="top"/>
      <protection locked="0"/>
    </xf>
    <xf numFmtId="165" fontId="32" fillId="0" borderId="0" xfId="13" applyFont="1" applyAlignment="1" applyProtection="1">
      <alignment vertical="top"/>
      <protection locked="0"/>
    </xf>
    <xf numFmtId="164" fontId="25" fillId="5" borderId="17" xfId="13" applyNumberFormat="1" applyFont="1" applyFill="1" applyBorder="1" applyAlignment="1" applyProtection="1">
      <alignment horizontal="left" vertical="top"/>
      <protection locked="0"/>
    </xf>
    <xf numFmtId="165" fontId="32" fillId="0" borderId="20" xfId="13" applyFont="1" applyBorder="1" applyProtection="1"/>
    <xf numFmtId="165" fontId="2" fillId="0" borderId="0" xfId="13" applyFont="1" applyBorder="1" applyAlignment="1" applyProtection="1">
      <alignment vertical="center"/>
    </xf>
    <xf numFmtId="165" fontId="10" fillId="0" borderId="0" xfId="13" applyFont="1" applyBorder="1" applyAlignment="1" applyProtection="1">
      <alignment horizontal="left" vertical="center"/>
    </xf>
    <xf numFmtId="165" fontId="17" fillId="0" borderId="0" xfId="13" applyFont="1" applyBorder="1" applyAlignment="1" applyProtection="1">
      <alignment horizontal="left" vertical="center"/>
    </xf>
    <xf numFmtId="165" fontId="16" fillId="0" borderId="0" xfId="13" applyNumberFormat="1" applyFont="1" applyBorder="1" applyAlignment="1" applyProtection="1">
      <alignment horizontal="left"/>
    </xf>
    <xf numFmtId="165" fontId="17" fillId="0" borderId="0" xfId="13" applyFont="1" applyBorder="1" applyProtection="1"/>
    <xf numFmtId="165" fontId="2" fillId="0" borderId="0" xfId="13" applyFont="1" applyBorder="1" applyAlignment="1" applyProtection="1">
      <alignment horizontal="left" vertical="center"/>
    </xf>
    <xf numFmtId="165" fontId="17" fillId="0" borderId="20" xfId="13" applyFont="1" applyBorder="1" applyAlignment="1" applyProtection="1">
      <alignment vertical="top"/>
    </xf>
    <xf numFmtId="165" fontId="30" fillId="0" borderId="0" xfId="13" applyProtection="1"/>
    <xf numFmtId="164" fontId="10" fillId="0" borderId="0" xfId="13" applyNumberFormat="1" applyFont="1" applyBorder="1" applyAlignment="1" applyProtection="1">
      <alignment horizontal="left" vertical="center"/>
    </xf>
    <xf numFmtId="165" fontId="15" fillId="0" borderId="0" xfId="13" applyFont="1" applyBorder="1" applyAlignment="1" applyProtection="1">
      <alignment horizontal="centerContinuous"/>
    </xf>
    <xf numFmtId="165" fontId="15" fillId="0" borderId="20" xfId="13" applyFont="1" applyBorder="1" applyProtection="1"/>
    <xf numFmtId="165" fontId="32" fillId="0" borderId="2" xfId="13" applyFont="1" applyBorder="1" applyAlignment="1" applyProtection="1">
      <alignment vertical="center"/>
    </xf>
    <xf numFmtId="165" fontId="17" fillId="0" borderId="2" xfId="13" applyFont="1" applyBorder="1" applyAlignment="1" applyProtection="1">
      <alignment vertical="center"/>
    </xf>
    <xf numFmtId="169" fontId="37" fillId="0" borderId="8" xfId="13" applyNumberFormat="1" applyFont="1" applyBorder="1" applyAlignment="1" applyProtection="1">
      <alignment horizontal="left" vertical="center"/>
    </xf>
    <xf numFmtId="165" fontId="39" fillId="0" borderId="0" xfId="13" applyFont="1" applyBorder="1" applyAlignment="1" applyProtection="1">
      <alignment horizontal="left" vertical="center"/>
    </xf>
    <xf numFmtId="165" fontId="16" fillId="0" borderId="10" xfId="13" applyFont="1" applyBorder="1" applyAlignment="1" applyProtection="1">
      <alignment horizontal="centerContinuous"/>
    </xf>
    <xf numFmtId="165" fontId="32" fillId="0" borderId="20" xfId="13" applyFont="1" applyBorder="1" applyAlignment="1" applyProtection="1">
      <alignment horizontal="centerContinuous"/>
    </xf>
    <xf numFmtId="165" fontId="32" fillId="0" borderId="0" xfId="13" applyFont="1" applyBorder="1" applyAlignment="1" applyProtection="1">
      <alignment horizontal="centerContinuous"/>
    </xf>
    <xf numFmtId="165" fontId="17" fillId="0" borderId="8" xfId="13" applyFont="1" applyBorder="1" applyAlignment="1" applyProtection="1">
      <alignment horizontal="left" vertical="center"/>
    </xf>
    <xf numFmtId="165" fontId="17" fillId="0" borderId="17" xfId="13" applyFont="1" applyBorder="1" applyAlignment="1" applyProtection="1">
      <alignment horizontal="left" vertical="top"/>
    </xf>
    <xf numFmtId="165" fontId="10" fillId="0" borderId="2" xfId="13" applyFont="1" applyBorder="1" applyAlignment="1" applyProtection="1">
      <alignment horizontal="centerContinuous" vertical="center"/>
    </xf>
    <xf numFmtId="165" fontId="17" fillId="0" borderId="19" xfId="13" applyFont="1" applyBorder="1" applyAlignment="1" applyProtection="1">
      <alignment vertical="top"/>
    </xf>
    <xf numFmtId="165" fontId="36" fillId="0" borderId="0" xfId="13" applyFont="1" applyBorder="1" applyProtection="1"/>
    <xf numFmtId="165" fontId="16" fillId="0" borderId="19" xfId="13" applyFont="1" applyBorder="1" applyAlignment="1" applyProtection="1">
      <alignment vertical="top"/>
    </xf>
    <xf numFmtId="49" fontId="25" fillId="0" borderId="0" xfId="13" quotePrefix="1" applyNumberFormat="1" applyFont="1" applyBorder="1" applyAlignment="1" applyProtection="1">
      <alignment horizontal="left" vertical="center"/>
    </xf>
    <xf numFmtId="165" fontId="10" fillId="0" borderId="0" xfId="13" applyFont="1" applyBorder="1" applyAlignment="1" applyProtection="1">
      <alignment vertical="center"/>
    </xf>
    <xf numFmtId="165" fontId="25" fillId="0" borderId="0" xfId="13" applyFont="1" applyBorder="1" applyAlignment="1" applyProtection="1">
      <alignment horizontal="left" vertical="center"/>
    </xf>
    <xf numFmtId="165" fontId="10" fillId="0" borderId="20" xfId="13" applyFont="1" applyBorder="1" applyAlignment="1" applyProtection="1">
      <alignment vertical="center"/>
    </xf>
    <xf numFmtId="0" fontId="2" fillId="0" borderId="0" xfId="0" applyFont="1" applyProtection="1"/>
    <xf numFmtId="165" fontId="16" fillId="0" borderId="19" xfId="13" applyFont="1" applyFill="1" applyBorder="1" applyAlignment="1" applyProtection="1">
      <alignment vertical="top"/>
    </xf>
    <xf numFmtId="165" fontId="25" fillId="0" borderId="0" xfId="13" quotePrefix="1" applyFont="1" applyBorder="1" applyAlignment="1" applyProtection="1">
      <alignment horizontal="left" vertical="center"/>
    </xf>
    <xf numFmtId="0" fontId="113" fillId="0" borderId="0" xfId="0" applyFont="1" applyProtection="1"/>
    <xf numFmtId="165" fontId="10" fillId="0" borderId="0" xfId="13" applyFont="1" applyFill="1" applyBorder="1" applyAlignment="1" applyProtection="1">
      <alignment vertical="center"/>
    </xf>
    <xf numFmtId="165" fontId="10" fillId="0" borderId="19" xfId="13" applyFont="1" applyFill="1" applyBorder="1" applyProtection="1"/>
    <xf numFmtId="165" fontId="16" fillId="0" borderId="19" xfId="13" applyFont="1" applyFill="1" applyBorder="1" applyProtection="1"/>
    <xf numFmtId="165" fontId="25" fillId="0" borderId="0" xfId="13" applyFont="1" applyFill="1" applyBorder="1" applyAlignment="1" applyProtection="1">
      <alignment horizontal="left" vertical="center"/>
    </xf>
    <xf numFmtId="165" fontId="16" fillId="0" borderId="0" xfId="13" applyFont="1" applyBorder="1" applyAlignment="1" applyProtection="1">
      <alignment horizontal="right" vertical="center"/>
    </xf>
    <xf numFmtId="165" fontId="25" fillId="0" borderId="0" xfId="13" applyFont="1" applyBorder="1" applyAlignment="1" applyProtection="1">
      <alignment horizontal="center" vertical="center"/>
    </xf>
    <xf numFmtId="165" fontId="16" fillId="0" borderId="19" xfId="13" applyFont="1" applyFill="1" applyBorder="1" applyAlignment="1" applyProtection="1">
      <alignment horizontal="left" wrapText="1"/>
    </xf>
    <xf numFmtId="0" fontId="25" fillId="0" borderId="0" xfId="0" applyFont="1" applyProtection="1"/>
    <xf numFmtId="165" fontId="16" fillId="0" borderId="18" xfId="13" applyFont="1" applyBorder="1" applyAlignment="1" applyProtection="1">
      <alignment vertical="top"/>
    </xf>
    <xf numFmtId="165" fontId="32" fillId="0" borderId="21" xfId="13" applyFont="1" applyBorder="1" applyAlignment="1" applyProtection="1">
      <alignment vertical="top"/>
    </xf>
    <xf numFmtId="165" fontId="32" fillId="0" borderId="19" xfId="13" applyFont="1" applyBorder="1" applyProtection="1"/>
    <xf numFmtId="165" fontId="45" fillId="0" borderId="19" xfId="13" applyFont="1" applyBorder="1" applyAlignment="1" applyProtection="1">
      <alignment horizontal="left" vertical="center"/>
    </xf>
    <xf numFmtId="164" fontId="10" fillId="0" borderId="22" xfId="13" quotePrefix="1" applyNumberFormat="1" applyFont="1" applyBorder="1" applyAlignment="1" applyProtection="1">
      <alignment horizontal="center"/>
    </xf>
    <xf numFmtId="0" fontId="16" fillId="0" borderId="0" xfId="10" applyFont="1" applyAlignment="1" applyProtection="1">
      <alignment vertical="top"/>
    </xf>
    <xf numFmtId="0" fontId="32" fillId="0" borderId="0" xfId="10" applyFont="1" applyAlignment="1" applyProtection="1">
      <alignment vertical="top"/>
    </xf>
    <xf numFmtId="0" fontId="16" fillId="0" borderId="0" xfId="10" applyFont="1" applyAlignment="1" applyProtection="1">
      <alignment horizontal="left" vertical="top"/>
    </xf>
    <xf numFmtId="165" fontId="30" fillId="0" borderId="0" xfId="13" applyFont="1" applyAlignment="1" applyProtection="1">
      <alignment horizontal="centerContinuous" vertical="top"/>
    </xf>
    <xf numFmtId="165" fontId="32" fillId="0" borderId="0" xfId="13" applyFont="1" applyAlignment="1" applyProtection="1">
      <alignment horizontal="centerContinuous" vertical="top"/>
    </xf>
    <xf numFmtId="165" fontId="32" fillId="0" borderId="0" xfId="13" applyFont="1" applyAlignment="1" applyProtection="1">
      <alignment vertical="top"/>
    </xf>
    <xf numFmtId="165" fontId="30" fillId="0" borderId="0" xfId="13" applyFont="1" applyAlignment="1" applyProtection="1">
      <alignment vertical="top"/>
    </xf>
    <xf numFmtId="0" fontId="46" fillId="0" borderId="0" xfId="10" applyFont="1" applyAlignment="1" applyProtection="1">
      <alignment horizontal="right" vertical="top"/>
    </xf>
    <xf numFmtId="10" fontId="0" fillId="5" borderId="7" xfId="0" applyNumberFormat="1" applyFill="1" applyBorder="1" applyProtection="1">
      <protection locked="0"/>
    </xf>
    <xf numFmtId="3" fontId="26" fillId="5" borderId="14" xfId="0" applyNumberFormat="1" applyFont="1" applyFill="1" applyBorder="1" applyProtection="1">
      <protection locked="0"/>
    </xf>
    <xf numFmtId="166" fontId="0" fillId="2" borderId="18" xfId="0" applyNumberFormat="1" applyFill="1" applyBorder="1" applyProtection="1">
      <protection locked="0"/>
    </xf>
    <xf numFmtId="166" fontId="0" fillId="2" borderId="0" xfId="2" applyNumberFormat="1" applyFont="1" applyFill="1" applyBorder="1" applyProtection="1">
      <protection locked="0"/>
    </xf>
    <xf numFmtId="166" fontId="3" fillId="2" borderId="7" xfId="0" applyNumberFormat="1" applyFont="1" applyFill="1" applyBorder="1" applyProtection="1">
      <protection locked="0"/>
    </xf>
    <xf numFmtId="166" fontId="0" fillId="2" borderId="19" xfId="0" applyNumberFormat="1" applyFill="1" applyBorder="1" applyProtection="1">
      <protection locked="0"/>
    </xf>
    <xf numFmtId="166" fontId="3" fillId="2" borderId="20" xfId="0" applyNumberFormat="1" applyFont="1" applyFill="1" applyBorder="1" applyProtection="1">
      <protection locked="0"/>
    </xf>
    <xf numFmtId="166" fontId="0" fillId="2" borderId="17" xfId="0" applyNumberFormat="1" applyFill="1" applyBorder="1" applyProtection="1">
      <protection locked="0"/>
    </xf>
    <xf numFmtId="166" fontId="0" fillId="2" borderId="2" xfId="2" applyNumberFormat="1" applyFont="1" applyFill="1" applyBorder="1" applyProtection="1">
      <protection locked="0"/>
    </xf>
    <xf numFmtId="166" fontId="3" fillId="2" borderId="8" xfId="0" applyNumberFormat="1" applyFont="1" applyFill="1" applyBorder="1" applyProtection="1">
      <protection locked="0"/>
    </xf>
    <xf numFmtId="0" fontId="3" fillId="2" borderId="0" xfId="0" applyFont="1" applyFill="1" applyBorder="1" applyAlignment="1" applyProtection="1">
      <alignment horizontal="center"/>
      <protection locked="0"/>
    </xf>
    <xf numFmtId="166" fontId="3" fillId="2" borderId="18" xfId="0" applyNumberFormat="1" applyFont="1" applyFill="1" applyBorder="1" applyProtection="1">
      <protection locked="0"/>
    </xf>
    <xf numFmtId="166" fontId="3" fillId="2" borderId="0" xfId="0" applyNumberFormat="1" applyFont="1" applyFill="1" applyBorder="1" applyProtection="1">
      <protection locked="0"/>
    </xf>
    <xf numFmtId="0" fontId="21" fillId="2" borderId="0" xfId="0" applyFont="1" applyFill="1" applyBorder="1" applyAlignment="1" applyProtection="1">
      <alignment horizontal="left"/>
      <protection locked="0"/>
    </xf>
    <xf numFmtId="0" fontId="0" fillId="2" borderId="20" xfId="0" applyFill="1" applyBorder="1" applyProtection="1">
      <protection locked="0"/>
    </xf>
    <xf numFmtId="166" fontId="0" fillId="2" borderId="10" xfId="0" applyNumberFormat="1" applyFill="1" applyBorder="1" applyProtection="1">
      <protection locked="0"/>
    </xf>
    <xf numFmtId="166" fontId="0" fillId="2" borderId="0" xfId="0" applyNumberFormat="1" applyFill="1" applyBorder="1" applyProtection="1">
      <protection locked="0"/>
    </xf>
    <xf numFmtId="166" fontId="0" fillId="2" borderId="2" xfId="0" applyNumberFormat="1" applyFill="1" applyBorder="1" applyProtection="1">
      <protection locked="0"/>
    </xf>
    <xf numFmtId="166" fontId="3" fillId="2" borderId="10" xfId="0" applyNumberFormat="1" applyFont="1" applyFill="1" applyBorder="1" applyProtection="1">
      <protection locked="0"/>
    </xf>
    <xf numFmtId="0" fontId="0" fillId="2" borderId="0" xfId="0" applyFill="1" applyBorder="1" applyAlignment="1" applyProtection="1">
      <alignment horizontal="right"/>
      <protection locked="0"/>
    </xf>
    <xf numFmtId="0" fontId="0" fillId="2" borderId="10" xfId="0" applyFill="1" applyBorder="1" applyProtection="1">
      <protection locked="0"/>
    </xf>
    <xf numFmtId="0" fontId="0" fillId="2" borderId="7" xfId="0" applyFill="1" applyBorder="1" applyProtection="1">
      <protection locked="0"/>
    </xf>
    <xf numFmtId="166" fontId="0" fillId="2" borderId="10" xfId="2" applyNumberFormat="1" applyFont="1" applyFill="1" applyBorder="1" applyProtection="1">
      <protection locked="0"/>
    </xf>
    <xf numFmtId="0" fontId="123" fillId="2" borderId="0" xfId="0" applyFont="1" applyFill="1" applyBorder="1" applyAlignment="1" applyProtection="1">
      <alignment horizontal="right"/>
      <protection locked="0"/>
    </xf>
    <xf numFmtId="0" fontId="57" fillId="2" borderId="0" xfId="0" applyFont="1" applyFill="1" applyBorder="1" applyProtection="1">
      <protection locked="0"/>
    </xf>
    <xf numFmtId="166" fontId="3" fillId="2" borderId="19" xfId="0" applyNumberFormat="1" applyFont="1" applyFill="1" applyBorder="1" applyProtection="1">
      <protection locked="0"/>
    </xf>
    <xf numFmtId="0" fontId="3" fillId="2" borderId="10" xfId="0" applyFont="1" applyFill="1" applyBorder="1" applyProtection="1">
      <protection locked="0"/>
    </xf>
    <xf numFmtId="3" fontId="3" fillId="2" borderId="10" xfId="0" applyNumberFormat="1" applyFont="1" applyFill="1" applyBorder="1" applyProtection="1">
      <protection locked="0"/>
    </xf>
    <xf numFmtId="0" fontId="0" fillId="2" borderId="2" xfId="0" applyFill="1" applyBorder="1" applyProtection="1">
      <protection locked="0"/>
    </xf>
    <xf numFmtId="3" fontId="7" fillId="2" borderId="8" xfId="0" applyNumberFormat="1" applyFont="1" applyFill="1" applyBorder="1" applyProtection="1">
      <protection locked="0"/>
    </xf>
    <xf numFmtId="3" fontId="7" fillId="2" borderId="2" xfId="0" applyNumberFormat="1" applyFont="1" applyFill="1" applyBorder="1" applyProtection="1">
      <protection locked="0"/>
    </xf>
    <xf numFmtId="0" fontId="3" fillId="2" borderId="8" xfId="0" applyFont="1" applyFill="1" applyBorder="1" applyProtection="1">
      <protection locked="0"/>
    </xf>
    <xf numFmtId="0" fontId="25" fillId="0" borderId="0" xfId="17" applyFont="1" applyBorder="1" applyAlignment="1" applyProtection="1">
      <protection locked="0"/>
    </xf>
    <xf numFmtId="0" fontId="16" fillId="0" borderId="0" xfId="17" applyFont="1" applyBorder="1" applyAlignment="1" applyProtection="1">
      <protection locked="0"/>
    </xf>
    <xf numFmtId="0" fontId="2" fillId="0" borderId="0" xfId="17" applyFont="1" applyBorder="1" applyAlignment="1" applyProtection="1">
      <alignment vertical="center"/>
      <protection locked="0"/>
    </xf>
    <xf numFmtId="0" fontId="78" fillId="0" borderId="0" xfId="17" applyFont="1" applyBorder="1" applyAlignment="1" applyProtection="1">
      <alignment vertical="center"/>
      <protection locked="0"/>
    </xf>
    <xf numFmtId="0" fontId="6" fillId="0" borderId="0" xfId="17" applyFont="1" applyBorder="1" applyAlignment="1" applyProtection="1">
      <protection locked="0"/>
    </xf>
    <xf numFmtId="0" fontId="25" fillId="0" borderId="2" xfId="17" applyFont="1" applyBorder="1" applyAlignment="1" applyProtection="1">
      <protection locked="0"/>
    </xf>
    <xf numFmtId="0" fontId="16" fillId="0" borderId="2" xfId="17" applyFont="1" applyBorder="1" applyAlignment="1" applyProtection="1">
      <protection locked="0"/>
    </xf>
    <xf numFmtId="0" fontId="2" fillId="0" borderId="2" xfId="17" applyFont="1" applyBorder="1" applyAlignment="1" applyProtection="1">
      <alignment vertical="center"/>
      <protection locked="0"/>
    </xf>
    <xf numFmtId="0" fontId="16" fillId="0" borderId="0" xfId="17" applyFont="1" applyBorder="1" applyAlignment="1" applyProtection="1">
      <alignment vertical="center"/>
      <protection locked="0"/>
    </xf>
    <xf numFmtId="0" fontId="80" fillId="0" borderId="0" xfId="17" applyFont="1" applyBorder="1" applyAlignment="1" applyProtection="1">
      <alignment vertical="top"/>
      <protection locked="0"/>
    </xf>
    <xf numFmtId="0" fontId="6" fillId="0" borderId="0" xfId="17" applyFont="1" applyBorder="1" applyAlignment="1" applyProtection="1">
      <alignment vertical="center"/>
      <protection locked="0"/>
    </xf>
    <xf numFmtId="165" fontId="74" fillId="0" borderId="0" xfId="15" applyProtection="1">
      <protection locked="0"/>
    </xf>
    <xf numFmtId="0" fontId="78" fillId="0" borderId="0" xfId="17" applyFont="1" applyBorder="1" applyAlignment="1" applyProtection="1">
      <protection locked="0"/>
    </xf>
    <xf numFmtId="0" fontId="78" fillId="0" borderId="2" xfId="17" applyFont="1" applyBorder="1" applyAlignment="1" applyProtection="1">
      <alignment vertical="center"/>
      <protection locked="0"/>
    </xf>
    <xf numFmtId="0" fontId="15" fillId="0" borderId="2" xfId="17" applyFont="1" applyBorder="1" applyAlignment="1" applyProtection="1">
      <protection locked="0"/>
    </xf>
    <xf numFmtId="0" fontId="80" fillId="0" borderId="0" xfId="17" applyFont="1" applyBorder="1" applyAlignment="1" applyProtection="1">
      <alignment vertical="center"/>
      <protection locked="0"/>
    </xf>
    <xf numFmtId="0" fontId="17" fillId="0" borderId="0" xfId="17" applyFont="1" applyBorder="1" applyAlignment="1" applyProtection="1">
      <alignment horizontal="right"/>
      <protection locked="0"/>
    </xf>
    <xf numFmtId="0" fontId="15" fillId="0" borderId="0" xfId="17" applyFont="1" applyBorder="1" applyAlignment="1" applyProtection="1">
      <protection locked="0"/>
    </xf>
    <xf numFmtId="0" fontId="25" fillId="0" borderId="0" xfId="17" applyFont="1" applyBorder="1" applyAlignment="1" applyProtection="1">
      <alignment horizontal="left" vertical="top"/>
      <protection locked="0"/>
    </xf>
    <xf numFmtId="0" fontId="78" fillId="0" borderId="0" xfId="17" applyFont="1" applyBorder="1" applyAlignment="1" applyProtection="1">
      <alignment vertical="top"/>
      <protection locked="0"/>
    </xf>
    <xf numFmtId="0" fontId="25" fillId="0" borderId="0" xfId="17" applyFont="1" applyBorder="1" applyAlignment="1" applyProtection="1">
      <alignment horizontal="left" vertical="center"/>
      <protection locked="0"/>
    </xf>
    <xf numFmtId="0" fontId="17" fillId="0" borderId="0" xfId="17" applyFont="1" applyAlignment="1" applyProtection="1">
      <protection locked="0"/>
    </xf>
    <xf numFmtId="0" fontId="6" fillId="0" borderId="0" xfId="17" applyFont="1" applyBorder="1" applyAlignment="1" applyProtection="1">
      <alignment vertical="top"/>
      <protection locked="0"/>
    </xf>
    <xf numFmtId="0" fontId="16" fillId="0" borderId="0" xfId="17" applyFont="1" applyBorder="1" applyAlignment="1" applyProtection="1">
      <alignment vertical="top"/>
      <protection locked="0"/>
    </xf>
    <xf numFmtId="165" fontId="6" fillId="0" borderId="0" xfId="15" applyFont="1" applyBorder="1" applyProtection="1">
      <protection locked="0"/>
    </xf>
    <xf numFmtId="0" fontId="6" fillId="0" borderId="9" xfId="17" applyFont="1" applyBorder="1" applyAlignment="1" applyProtection="1">
      <protection locked="0"/>
    </xf>
    <xf numFmtId="0" fontId="16" fillId="0" borderId="9" xfId="17" applyFont="1" applyBorder="1" applyAlignment="1" applyProtection="1">
      <protection locked="0"/>
    </xf>
    <xf numFmtId="0" fontId="2" fillId="0" borderId="9" xfId="17" applyFont="1" applyBorder="1" applyAlignment="1" applyProtection="1">
      <alignment vertical="center"/>
      <protection locked="0"/>
    </xf>
    <xf numFmtId="0" fontId="25" fillId="0" borderId="0" xfId="17" applyFont="1" applyBorder="1" applyAlignment="1" applyProtection="1">
      <alignment vertical="center"/>
      <protection locked="0"/>
    </xf>
    <xf numFmtId="0" fontId="25" fillId="0" borderId="9" xfId="17" applyFont="1" applyBorder="1" applyAlignment="1" applyProtection="1">
      <alignment wrapText="1"/>
      <protection locked="0"/>
    </xf>
    <xf numFmtId="0" fontId="16" fillId="0" borderId="10" xfId="17" applyFont="1" applyBorder="1" applyAlignment="1" applyProtection="1">
      <protection locked="0"/>
    </xf>
    <xf numFmtId="0" fontId="2" fillId="0" borderId="10" xfId="17" applyFont="1" applyBorder="1" applyAlignment="1" applyProtection="1">
      <alignment vertical="center"/>
      <protection locked="0"/>
    </xf>
    <xf numFmtId="0" fontId="25" fillId="0" borderId="10" xfId="17" applyFont="1" applyBorder="1" applyAlignment="1" applyProtection="1">
      <alignment vertical="center"/>
      <protection locked="0"/>
    </xf>
    <xf numFmtId="0" fontId="6" fillId="0" borderId="10" xfId="17" applyFont="1" applyBorder="1" applyAlignment="1" applyProtection="1">
      <alignment vertical="center"/>
      <protection locked="0"/>
    </xf>
    <xf numFmtId="0" fontId="2" fillId="0" borderId="10" xfId="17" applyFont="1" applyBorder="1" applyAlignment="1" applyProtection="1">
      <alignment horizontal="left" vertical="center" wrapText="1"/>
      <protection locked="0"/>
    </xf>
    <xf numFmtId="0" fontId="25" fillId="0" borderId="10" xfId="17" applyFont="1" applyBorder="1" applyAlignment="1" applyProtection="1">
      <alignment horizontal="left" vertical="center" wrapText="1"/>
      <protection locked="0"/>
    </xf>
    <xf numFmtId="0" fontId="25" fillId="0" borderId="10" xfId="17" applyFont="1" applyBorder="1" applyAlignment="1" applyProtection="1">
      <alignment horizontal="left" wrapText="1"/>
      <protection locked="0"/>
    </xf>
    <xf numFmtId="0" fontId="25" fillId="0" borderId="10" xfId="17" applyFont="1" applyBorder="1" applyAlignment="1" applyProtection="1">
      <alignment wrapText="1"/>
      <protection locked="0"/>
    </xf>
    <xf numFmtId="0" fontId="25" fillId="0" borderId="2" xfId="17" applyFont="1" applyBorder="1" applyAlignment="1" applyProtection="1">
      <alignment vertical="center"/>
      <protection locked="0"/>
    </xf>
    <xf numFmtId="0" fontId="25" fillId="0" borderId="2" xfId="17" applyFont="1" applyBorder="1" applyAlignment="1" applyProtection="1">
      <alignment wrapText="1"/>
      <protection locked="0"/>
    </xf>
    <xf numFmtId="0" fontId="25" fillId="0" borderId="2" xfId="17" applyFont="1" applyBorder="1" applyAlignment="1" applyProtection="1">
      <alignment horizontal="right" vertical="center"/>
      <protection locked="0"/>
    </xf>
    <xf numFmtId="0" fontId="81" fillId="0" borderId="0" xfId="18" applyFont="1" applyBorder="1" applyAlignment="1" applyProtection="1">
      <alignment vertical="top"/>
      <protection locked="0"/>
    </xf>
    <xf numFmtId="165" fontId="10" fillId="0" borderId="0" xfId="15" applyFont="1" applyBorder="1" applyAlignment="1" applyProtection="1">
      <protection locked="0"/>
    </xf>
    <xf numFmtId="165" fontId="2" fillId="0" borderId="0" xfId="15" applyFont="1" applyBorder="1" applyAlignment="1" applyProtection="1">
      <protection locked="0"/>
    </xf>
    <xf numFmtId="0" fontId="19" fillId="0" borderId="0" xfId="17" applyFont="1" applyBorder="1" applyAlignment="1" applyProtection="1">
      <protection locked="0"/>
    </xf>
    <xf numFmtId="0" fontId="83" fillId="0" borderId="0" xfId="17" applyFont="1" applyBorder="1" applyAlignment="1" applyProtection="1">
      <alignment vertical="center"/>
      <protection locked="0"/>
    </xf>
    <xf numFmtId="0" fontId="25" fillId="0" borderId="0" xfId="18" applyFont="1" applyAlignment="1" applyProtection="1">
      <alignment horizontal="left" vertical="top"/>
      <protection locked="0"/>
    </xf>
    <xf numFmtId="0" fontId="84" fillId="0" borderId="0" xfId="18" applyFont="1" applyAlignment="1" applyProtection="1">
      <alignment horizontal="left"/>
      <protection locked="0"/>
    </xf>
    <xf numFmtId="0" fontId="16" fillId="0" borderId="0" xfId="17" applyFont="1" applyAlignment="1" applyProtection="1">
      <alignment horizontal="left"/>
      <protection locked="0"/>
    </xf>
    <xf numFmtId="165" fontId="2" fillId="0" borderId="0" xfId="15" applyFont="1" applyAlignment="1" applyProtection="1">
      <alignment horizontal="left"/>
      <protection locked="0"/>
    </xf>
    <xf numFmtId="0" fontId="19" fillId="0" borderId="0" xfId="17" applyFont="1" applyBorder="1" applyAlignment="1" applyProtection="1">
      <alignment horizontal="left"/>
      <protection locked="0"/>
    </xf>
    <xf numFmtId="0" fontId="83" fillId="0" borderId="0" xfId="17" applyFont="1" applyBorder="1" applyAlignment="1" applyProtection="1">
      <protection locked="0"/>
    </xf>
    <xf numFmtId="0" fontId="25" fillId="0" borderId="0" xfId="18" applyFont="1" applyBorder="1" applyAlignment="1" applyProtection="1">
      <alignment vertical="top"/>
      <protection locked="0"/>
    </xf>
    <xf numFmtId="0" fontId="16" fillId="0" borderId="0" xfId="18" applyFont="1" applyBorder="1" applyAlignment="1" applyProtection="1">
      <alignment vertical="top"/>
      <protection locked="0"/>
    </xf>
    <xf numFmtId="165" fontId="2" fillId="0" borderId="0" xfId="15" applyFont="1" applyBorder="1" applyAlignment="1" applyProtection="1">
      <alignment vertical="top"/>
      <protection locked="0"/>
    </xf>
    <xf numFmtId="0" fontId="19" fillId="0" borderId="0" xfId="17" applyFont="1" applyBorder="1" applyAlignment="1" applyProtection="1">
      <alignment vertical="top"/>
      <protection locked="0"/>
    </xf>
    <xf numFmtId="0" fontId="83" fillId="0" borderId="0" xfId="17" applyFont="1" applyBorder="1" applyAlignment="1" applyProtection="1">
      <alignment vertical="top"/>
      <protection locked="0"/>
    </xf>
    <xf numFmtId="0" fontId="25" fillId="0" borderId="15" xfId="18" applyFont="1" applyBorder="1" applyAlignment="1" applyProtection="1">
      <alignment horizontal="left" vertical="center"/>
      <protection locked="0"/>
    </xf>
    <xf numFmtId="0" fontId="85" fillId="0" borderId="16" xfId="18" applyFont="1" applyBorder="1" applyAlignment="1" applyProtection="1">
      <alignment horizontal="centerContinuous"/>
      <protection locked="0"/>
    </xf>
    <xf numFmtId="0" fontId="85" fillId="0" borderId="9" xfId="18" applyFont="1" applyBorder="1" applyAlignment="1" applyProtection="1">
      <alignment horizontal="centerContinuous"/>
      <protection locked="0"/>
    </xf>
    <xf numFmtId="0" fontId="25" fillId="0" borderId="9" xfId="18" applyFont="1" applyBorder="1" applyAlignment="1" applyProtection="1">
      <alignment horizontal="left" vertical="top"/>
      <protection locked="0"/>
    </xf>
    <xf numFmtId="165" fontId="2" fillId="0" borderId="9" xfId="15" applyFont="1" applyBorder="1" applyAlignment="1" applyProtection="1">
      <alignment horizontal="centerContinuous"/>
      <protection locked="0"/>
    </xf>
    <xf numFmtId="0" fontId="16" fillId="0" borderId="9" xfId="18" applyFont="1" applyBorder="1" applyAlignment="1" applyProtection="1">
      <alignment horizontal="centerContinuous"/>
      <protection locked="0"/>
    </xf>
    <xf numFmtId="0" fontId="25" fillId="0" borderId="9" xfId="18" applyFont="1" applyBorder="1" applyAlignment="1" applyProtection="1">
      <alignment horizontal="centerContinuous"/>
      <protection locked="0"/>
    </xf>
    <xf numFmtId="0" fontId="2" fillId="0" borderId="9" xfId="17" applyFont="1" applyBorder="1" applyAlignment="1" applyProtection="1">
      <alignment horizontal="left"/>
      <protection locked="0"/>
    </xf>
    <xf numFmtId="0" fontId="2" fillId="0" borderId="2" xfId="18" applyFont="1" applyBorder="1" applyProtection="1">
      <protection locked="0"/>
    </xf>
    <xf numFmtId="0" fontId="2" fillId="0" borderId="2" xfId="17" applyFont="1" applyBorder="1" applyProtection="1">
      <protection locked="0"/>
    </xf>
    <xf numFmtId="0" fontId="79" fillId="0" borderId="0" xfId="17" applyFont="1" applyAlignment="1" applyProtection="1">
      <alignment vertical="top"/>
      <protection locked="0"/>
    </xf>
    <xf numFmtId="0" fontId="16" fillId="0" borderId="0" xfId="17" applyFont="1" applyAlignment="1" applyProtection="1">
      <alignment vertical="top"/>
      <protection locked="0"/>
    </xf>
    <xf numFmtId="0" fontId="87" fillId="0" borderId="0" xfId="17" applyFont="1" applyAlignment="1" applyProtection="1">
      <alignment vertical="center"/>
      <protection locked="0"/>
    </xf>
    <xf numFmtId="165" fontId="87" fillId="0" borderId="0" xfId="15" applyFont="1" applyAlignment="1" applyProtection="1">
      <alignment vertical="center"/>
      <protection locked="0"/>
    </xf>
    <xf numFmtId="0" fontId="87" fillId="0" borderId="10" xfId="17" applyFont="1" applyBorder="1" applyAlignment="1" applyProtection="1">
      <alignment vertical="center"/>
      <protection locked="0"/>
    </xf>
    <xf numFmtId="0" fontId="87" fillId="0" borderId="0" xfId="17" applyFont="1" applyBorder="1" applyAlignment="1" applyProtection="1">
      <alignment vertical="center"/>
      <protection locked="0"/>
    </xf>
    <xf numFmtId="0" fontId="87" fillId="0" borderId="0" xfId="17" applyFont="1" applyAlignment="1" applyProtection="1">
      <alignment horizontal="right"/>
      <protection locked="0"/>
    </xf>
    <xf numFmtId="0" fontId="25" fillId="0" borderId="0" xfId="17" applyFont="1" applyAlignment="1" applyProtection="1">
      <alignment vertical="top"/>
      <protection locked="0"/>
    </xf>
    <xf numFmtId="0" fontId="87" fillId="0" borderId="0" xfId="17" applyFont="1" applyAlignment="1" applyProtection="1">
      <alignment vertical="top"/>
      <protection locked="0"/>
    </xf>
    <xf numFmtId="165" fontId="87" fillId="0" borderId="0" xfId="15" applyFont="1" applyAlignment="1" applyProtection="1">
      <alignment vertical="top"/>
      <protection locked="0"/>
    </xf>
    <xf numFmtId="0" fontId="87" fillId="0" borderId="0" xfId="17" applyFont="1" applyBorder="1" applyAlignment="1" applyProtection="1">
      <alignment vertical="top"/>
      <protection locked="0"/>
    </xf>
    <xf numFmtId="0" fontId="87" fillId="0" borderId="0" xfId="17" applyFont="1" applyAlignment="1" applyProtection="1">
      <alignment horizontal="right" vertical="top"/>
      <protection locked="0"/>
    </xf>
    <xf numFmtId="165" fontId="74" fillId="0" borderId="0" xfId="15" applyAlignment="1" applyProtection="1">
      <alignment vertical="top"/>
      <protection locked="0"/>
    </xf>
    <xf numFmtId="0" fontId="79" fillId="0" borderId="10" xfId="18" quotePrefix="1" applyFont="1" applyBorder="1" applyAlignment="1" applyProtection="1">
      <alignment vertical="top"/>
      <protection locked="0"/>
    </xf>
    <xf numFmtId="0" fontId="19" fillId="0" borderId="10" xfId="18" applyFont="1" applyBorder="1" applyProtection="1">
      <protection locked="0"/>
    </xf>
    <xf numFmtId="0" fontId="16" fillId="0" borderId="10" xfId="18" applyFont="1" applyBorder="1" applyProtection="1">
      <protection locked="0"/>
    </xf>
    <xf numFmtId="0" fontId="2" fillId="0" borderId="10" xfId="17" applyFont="1" applyBorder="1" applyProtection="1">
      <protection locked="0"/>
    </xf>
    <xf numFmtId="0" fontId="88" fillId="0" borderId="0" xfId="17" applyFont="1" applyBorder="1" applyProtection="1">
      <protection locked="0"/>
    </xf>
    <xf numFmtId="0" fontId="25" fillId="0" borderId="0" xfId="18" applyFont="1" applyProtection="1">
      <protection locked="0"/>
    </xf>
    <xf numFmtId="0" fontId="16" fillId="0" borderId="0" xfId="17" applyFont="1" applyBorder="1" applyProtection="1">
      <protection locked="0"/>
    </xf>
    <xf numFmtId="164" fontId="10" fillId="0" borderId="2" xfId="17" quotePrefix="1" applyNumberFormat="1" applyFont="1" applyBorder="1" applyAlignment="1" applyProtection="1">
      <alignment horizontal="centerContinuous"/>
      <protection locked="0"/>
    </xf>
    <xf numFmtId="164" fontId="10" fillId="0" borderId="2" xfId="17" applyNumberFormat="1" applyFont="1" applyBorder="1" applyAlignment="1" applyProtection="1">
      <alignment horizontal="centerContinuous"/>
      <protection locked="0"/>
    </xf>
    <xf numFmtId="0" fontId="32" fillId="0" borderId="0" xfId="17" applyFont="1" applyBorder="1" applyProtection="1">
      <protection locked="0"/>
    </xf>
    <xf numFmtId="0" fontId="25" fillId="0" borderId="0" xfId="18" applyFont="1" applyAlignment="1" applyProtection="1">
      <protection locked="0"/>
    </xf>
    <xf numFmtId="0" fontId="10" fillId="0" borderId="10" xfId="17" applyFont="1" applyBorder="1" applyProtection="1">
      <protection locked="0"/>
    </xf>
    <xf numFmtId="0" fontId="10" fillId="0" borderId="2" xfId="17" applyFont="1" applyBorder="1" applyProtection="1">
      <protection locked="0"/>
    </xf>
    <xf numFmtId="0" fontId="25" fillId="0" borderId="0" xfId="17" applyFont="1" applyBorder="1" applyProtection="1">
      <protection locked="0"/>
    </xf>
    <xf numFmtId="0" fontId="10" fillId="0" borderId="2" xfId="17" applyFont="1" applyBorder="1" applyAlignment="1" applyProtection="1">
      <alignment horizontal="left"/>
      <protection locked="0"/>
    </xf>
    <xf numFmtId="0" fontId="25" fillId="0" borderId="0" xfId="18" applyFont="1" applyAlignment="1" applyProtection="1">
      <alignment vertical="center"/>
      <protection locked="0"/>
    </xf>
    <xf numFmtId="0" fontId="16" fillId="0" borderId="0" xfId="18" applyFont="1" applyProtection="1">
      <protection locked="0"/>
    </xf>
    <xf numFmtId="0" fontId="93" fillId="0" borderId="36" xfId="0" applyFont="1" applyBorder="1" applyAlignment="1" applyProtection="1">
      <alignment horizontal="left" vertical="top" readingOrder="1"/>
      <protection locked="0"/>
    </xf>
    <xf numFmtId="0" fontId="16" fillId="0" borderId="37" xfId="18" applyFont="1" applyBorder="1" applyProtection="1">
      <protection locked="0"/>
    </xf>
    <xf numFmtId="0" fontId="16" fillId="0" borderId="38" xfId="18" applyFont="1" applyBorder="1" applyProtection="1">
      <protection locked="0"/>
    </xf>
    <xf numFmtId="0" fontId="91" fillId="0" borderId="0" xfId="18" applyFont="1" applyAlignment="1" applyProtection="1">
      <alignment vertical="center"/>
      <protection locked="0"/>
    </xf>
    <xf numFmtId="0" fontId="2" fillId="0" borderId="0" xfId="18" applyFont="1" applyAlignment="1" applyProtection="1">
      <alignment vertical="center"/>
      <protection locked="0"/>
    </xf>
    <xf numFmtId="0" fontId="91" fillId="0" borderId="0" xfId="18" applyFont="1" applyBorder="1" applyAlignment="1" applyProtection="1">
      <alignment vertical="top"/>
      <protection locked="0"/>
    </xf>
    <xf numFmtId="0" fontId="16" fillId="0" borderId="0" xfId="18" applyFont="1" applyBorder="1" applyProtection="1">
      <protection locked="0"/>
    </xf>
    <xf numFmtId="0" fontId="78" fillId="0" borderId="0" xfId="17" applyFont="1" applyBorder="1" applyProtection="1">
      <protection locked="0"/>
    </xf>
    <xf numFmtId="0" fontId="79" fillId="0" borderId="10" xfId="18" applyFont="1" applyBorder="1" applyAlignment="1" applyProtection="1">
      <alignment vertical="top"/>
      <protection locked="0"/>
    </xf>
    <xf numFmtId="0" fontId="16" fillId="0" borderId="10" xfId="18" applyFont="1" applyBorder="1" applyAlignment="1" applyProtection="1">
      <alignment vertical="top"/>
      <protection locked="0"/>
    </xf>
    <xf numFmtId="0" fontId="25" fillId="0" borderId="0" xfId="18" applyFont="1" applyBorder="1" applyAlignment="1" applyProtection="1">
      <alignment horizontal="right" vertical="top"/>
      <protection locked="0"/>
    </xf>
    <xf numFmtId="0" fontId="128" fillId="42" borderId="0" xfId="0" applyFont="1" applyFill="1" applyBorder="1" applyProtection="1"/>
    <xf numFmtId="0" fontId="0" fillId="42" borderId="0" xfId="0" applyFill="1" applyBorder="1" applyProtection="1"/>
    <xf numFmtId="0" fontId="3" fillId="39" borderId="30" xfId="0" applyFont="1" applyFill="1" applyBorder="1" applyProtection="1"/>
    <xf numFmtId="0" fontId="3" fillId="39" borderId="50" xfId="0" applyFont="1" applyFill="1" applyBorder="1" applyProtection="1"/>
    <xf numFmtId="0" fontId="0" fillId="39" borderId="31" xfId="0" applyFill="1" applyBorder="1" applyProtection="1"/>
    <xf numFmtId="0" fontId="0" fillId="0" borderId="0" xfId="0" applyFill="1" applyBorder="1" applyProtection="1"/>
    <xf numFmtId="10" fontId="0" fillId="5" borderId="8" xfId="0" applyNumberFormat="1" applyFill="1" applyBorder="1" applyProtection="1">
      <protection locked="0"/>
    </xf>
    <xf numFmtId="3" fontId="13" fillId="2" borderId="0" xfId="0" applyNumberFormat="1" applyFont="1" applyFill="1" applyBorder="1" applyProtection="1"/>
    <xf numFmtId="0" fontId="17" fillId="39" borderId="16" xfId="0" applyFont="1" applyFill="1" applyBorder="1" applyProtection="1"/>
    <xf numFmtId="10" fontId="0" fillId="2" borderId="53" xfId="0" applyNumberFormat="1" applyFill="1" applyBorder="1" applyProtection="1">
      <protection locked="0"/>
    </xf>
    <xf numFmtId="9" fontId="119" fillId="5" borderId="53" xfId="0" applyNumberFormat="1" applyFont="1" applyFill="1" applyBorder="1" applyProtection="1"/>
    <xf numFmtId="165" fontId="17" fillId="0" borderId="19" xfId="13" applyFont="1" applyBorder="1" applyAlignment="1" applyProtection="1">
      <alignment horizontal="center" vertical="center"/>
    </xf>
    <xf numFmtId="165" fontId="17" fillId="0" borderId="0" xfId="13" applyFont="1" applyBorder="1" applyAlignment="1" applyProtection="1">
      <alignment horizontal="center" vertical="center"/>
    </xf>
    <xf numFmtId="165" fontId="10" fillId="0" borderId="2" xfId="13" applyFont="1" applyBorder="1" applyAlignment="1" applyProtection="1">
      <alignment horizontal="left" vertical="center"/>
    </xf>
    <xf numFmtId="165" fontId="10" fillId="0" borderId="8" xfId="13" applyFont="1" applyBorder="1" applyAlignment="1" applyProtection="1">
      <alignment horizontal="left" vertical="center"/>
    </xf>
    <xf numFmtId="165" fontId="25" fillId="0" borderId="0" xfId="13" applyFont="1" applyBorder="1" applyAlignment="1" applyProtection="1">
      <alignment horizontal="center" vertical="center"/>
    </xf>
    <xf numFmtId="165" fontId="25" fillId="0" borderId="20" xfId="13" applyFont="1" applyBorder="1" applyAlignment="1" applyProtection="1">
      <alignment horizontal="center" vertical="center"/>
    </xf>
    <xf numFmtId="165" fontId="16" fillId="0" borderId="9" xfId="13" applyFont="1" applyBorder="1" applyAlignment="1" applyProtection="1">
      <alignment horizontal="center" vertical="center"/>
      <protection locked="0"/>
    </xf>
    <xf numFmtId="165" fontId="45" fillId="0" borderId="19" xfId="13" applyFont="1" applyBorder="1" applyAlignment="1" applyProtection="1">
      <alignment horizontal="center" vertical="center"/>
      <protection locked="0"/>
    </xf>
    <xf numFmtId="165" fontId="45" fillId="0" borderId="0" xfId="13" applyFont="1" applyBorder="1" applyAlignment="1" applyProtection="1">
      <alignment horizontal="center" vertical="center"/>
      <protection locked="0"/>
    </xf>
    <xf numFmtId="165" fontId="45" fillId="0" borderId="20" xfId="13" applyFont="1" applyBorder="1" applyAlignment="1" applyProtection="1">
      <alignment horizontal="center" vertical="center"/>
      <protection locked="0"/>
    </xf>
    <xf numFmtId="165" fontId="45" fillId="0" borderId="17" xfId="13" applyFont="1" applyBorder="1" applyAlignment="1" applyProtection="1">
      <alignment horizontal="center" vertical="center"/>
      <protection locked="0"/>
    </xf>
    <xf numFmtId="165" fontId="45" fillId="0" borderId="2" xfId="13" applyFont="1" applyBorder="1" applyAlignment="1" applyProtection="1">
      <alignment horizontal="center" vertical="center"/>
      <protection locked="0"/>
    </xf>
    <xf numFmtId="165" fontId="45" fillId="0" borderId="8" xfId="13" applyFont="1" applyBorder="1" applyAlignment="1" applyProtection="1">
      <alignment horizontal="center" vertical="center"/>
      <protection locked="0"/>
    </xf>
    <xf numFmtId="165" fontId="17" fillId="0" borderId="10" xfId="13" applyFont="1" applyFill="1" applyBorder="1" applyAlignment="1" applyProtection="1">
      <alignment horizontal="center" vertical="center"/>
      <protection locked="0"/>
    </xf>
    <xf numFmtId="165" fontId="17" fillId="0" borderId="2" xfId="13" applyFont="1" applyFill="1" applyBorder="1" applyAlignment="1" applyProtection="1">
      <alignment horizontal="center" vertical="center"/>
      <protection locked="0"/>
    </xf>
    <xf numFmtId="3" fontId="10" fillId="0" borderId="17" xfId="13" applyNumberFormat="1" applyFont="1" applyFill="1" applyBorder="1" applyAlignment="1" applyProtection="1">
      <alignment horizontal="center" vertical="center"/>
    </xf>
    <xf numFmtId="3" fontId="10" fillId="0" borderId="8" xfId="13" applyNumberFormat="1" applyFont="1" applyFill="1" applyBorder="1" applyAlignment="1" applyProtection="1">
      <alignment horizontal="center" vertical="center"/>
    </xf>
    <xf numFmtId="3" fontId="10" fillId="0" borderId="17" xfId="13" applyNumberFormat="1" applyFont="1" applyBorder="1" applyAlignment="1" applyProtection="1">
      <alignment horizontal="center" vertical="center"/>
    </xf>
    <xf numFmtId="3" fontId="10" fillId="0" borderId="2" xfId="13" applyNumberFormat="1" applyFont="1" applyBorder="1" applyAlignment="1" applyProtection="1">
      <alignment horizontal="center" vertical="center"/>
    </xf>
    <xf numFmtId="3" fontId="10" fillId="0" borderId="8" xfId="13" applyNumberFormat="1" applyFont="1" applyBorder="1" applyAlignment="1" applyProtection="1">
      <alignment horizontal="center" vertical="center"/>
    </xf>
    <xf numFmtId="0" fontId="46" fillId="0" borderId="0" xfId="0" applyFont="1" applyFill="1" applyBorder="1" applyAlignment="1" applyProtection="1"/>
    <xf numFmtId="0" fontId="11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40" fillId="2" borderId="0" xfId="0" applyFont="1" applyFill="1" applyBorder="1" applyAlignment="1" applyProtection="1">
      <alignment vertical="center"/>
    </xf>
    <xf numFmtId="3" fontId="25" fillId="2" borderId="0" xfId="0" applyNumberFormat="1" applyFont="1" applyFill="1" applyAlignment="1" applyProtection="1">
      <alignment wrapText="1"/>
    </xf>
    <xf numFmtId="0" fontId="25" fillId="0" borderId="0" xfId="0" applyFont="1" applyAlignment="1" applyProtection="1">
      <alignment wrapText="1"/>
    </xf>
    <xf numFmtId="0" fontId="94" fillId="2" borderId="0" xfId="0" applyFont="1" applyFill="1" applyBorder="1" applyAlignment="1" applyProtection="1">
      <alignment horizontal="center" wrapText="1"/>
    </xf>
    <xf numFmtId="0" fontId="58" fillId="2" borderId="10" xfId="8" applyFont="1" applyFill="1" applyBorder="1" applyAlignment="1" applyProtection="1">
      <alignment horizontal="left"/>
    </xf>
    <xf numFmtId="0" fontId="58" fillId="2" borderId="0" xfId="8" applyFont="1" applyFill="1" applyBorder="1" applyAlignment="1" applyProtection="1">
      <alignment horizontal="left"/>
    </xf>
    <xf numFmtId="0" fontId="3" fillId="2" borderId="0" xfId="0" applyFont="1" applyFill="1" applyBorder="1" applyAlignment="1" applyProtection="1">
      <alignment horizontal="right"/>
    </xf>
    <xf numFmtId="0" fontId="3" fillId="0" borderId="0" xfId="0" applyFont="1" applyBorder="1" applyAlignment="1" applyProtection="1">
      <alignment horizontal="right"/>
    </xf>
    <xf numFmtId="0" fontId="0" fillId="2" borderId="0" xfId="0" applyFill="1" applyBorder="1" applyAlignment="1" applyProtection="1"/>
    <xf numFmtId="0" fontId="0" fillId="0" borderId="0" xfId="0" applyBorder="1" applyAlignment="1" applyProtection="1"/>
    <xf numFmtId="166" fontId="0" fillId="2" borderId="0" xfId="0" applyNumberFormat="1" applyFill="1" applyBorder="1" applyAlignment="1" applyProtection="1"/>
    <xf numFmtId="166" fontId="0" fillId="0" borderId="0" xfId="0" applyNumberFormat="1" applyBorder="1" applyAlignment="1" applyProtection="1"/>
    <xf numFmtId="0" fontId="3" fillId="2" borderId="0" xfId="0" applyFont="1" applyFill="1" applyBorder="1" applyAlignment="1" applyProtection="1">
      <alignment horizontal="right" vertical="center"/>
    </xf>
    <xf numFmtId="0" fontId="3" fillId="0" borderId="0" xfId="0" applyFont="1" applyBorder="1" applyAlignment="1" applyProtection="1">
      <alignment horizontal="right" vertical="center"/>
    </xf>
    <xf numFmtId="0" fontId="48" fillId="4" borderId="4" xfId="9" applyFont="1" applyFill="1" applyBorder="1" applyAlignment="1">
      <alignment horizontal="center"/>
    </xf>
    <xf numFmtId="0" fontId="48" fillId="4" borderId="0" xfId="9" applyFont="1" applyFill="1" applyBorder="1" applyAlignment="1">
      <alignment horizontal="center"/>
    </xf>
    <xf numFmtId="0" fontId="48" fillId="4" borderId="2" xfId="9" applyFont="1" applyFill="1" applyBorder="1" applyAlignment="1">
      <alignment horizontal="center"/>
    </xf>
    <xf numFmtId="0" fontId="48" fillId="0" borderId="16" xfId="9" applyFont="1" applyBorder="1" applyAlignment="1">
      <alignment horizontal="right"/>
    </xf>
    <xf numFmtId="0" fontId="48" fillId="0" borderId="9" xfId="9" applyFont="1" applyBorder="1" applyAlignment="1">
      <alignment horizontal="right"/>
    </xf>
    <xf numFmtId="0" fontId="48" fillId="0" borderId="15" xfId="9" applyFont="1" applyBorder="1" applyAlignment="1">
      <alignment horizontal="right"/>
    </xf>
    <xf numFmtId="0" fontId="42" fillId="0" borderId="21" xfId="9" applyFont="1" applyBorder="1" applyAlignment="1">
      <alignment horizontal="left" wrapText="1"/>
    </xf>
    <xf numFmtId="0" fontId="42" fillId="0" borderId="23" xfId="9" applyFont="1" applyBorder="1" applyAlignment="1">
      <alignment horizontal="left" wrapText="1"/>
    </xf>
    <xf numFmtId="0" fontId="42" fillId="0" borderId="21" xfId="9" applyNumberFormat="1" applyFont="1" applyBorder="1" applyAlignment="1">
      <alignment horizontal="center"/>
    </xf>
    <xf numFmtId="0" fontId="42" fillId="0" borderId="23" xfId="9" applyNumberFormat="1" applyFont="1" applyBorder="1" applyAlignment="1">
      <alignment horizontal="center"/>
    </xf>
    <xf numFmtId="171" fontId="48" fillId="0" borderId="22" xfId="9" applyNumberFormat="1" applyFont="1" applyBorder="1" applyAlignment="1">
      <alignment horizontal="center"/>
    </xf>
    <xf numFmtId="171" fontId="48" fillId="0" borderId="23" xfId="9" applyNumberFormat="1" applyFont="1" applyBorder="1" applyAlignment="1">
      <alignment horizontal="center"/>
    </xf>
    <xf numFmtId="0" fontId="48" fillId="0" borderId="0" xfId="9" applyFont="1" applyBorder="1" applyAlignment="1">
      <alignment horizontal="right"/>
    </xf>
    <xf numFmtId="0" fontId="10" fillId="0" borderId="0" xfId="9" applyFont="1" applyBorder="1" applyAlignment="1">
      <alignment horizontal="left" indent="1"/>
    </xf>
    <xf numFmtId="0" fontId="41" fillId="0" borderId="9" xfId="9" applyFont="1" applyBorder="1" applyAlignment="1">
      <alignment horizontal="left"/>
    </xf>
    <xf numFmtId="0" fontId="41" fillId="0" borderId="15" xfId="9" applyFont="1" applyBorder="1" applyAlignment="1">
      <alignment horizontal="left"/>
    </xf>
    <xf numFmtId="3" fontId="42" fillId="0" borderId="19" xfId="9" applyNumberFormat="1" applyFont="1" applyBorder="1" applyAlignment="1">
      <alignment horizontal="right"/>
    </xf>
    <xf numFmtId="3" fontId="42" fillId="0" borderId="20" xfId="9" applyNumberFormat="1" applyFont="1" applyBorder="1" applyAlignment="1">
      <alignment horizontal="right"/>
    </xf>
    <xf numFmtId="3" fontId="42" fillId="0" borderId="18" xfId="9" applyNumberFormat="1" applyFont="1" applyBorder="1" applyAlignment="1">
      <alignment horizontal="right"/>
    </xf>
    <xf numFmtId="3" fontId="42" fillId="0" borderId="7" xfId="9" applyNumberFormat="1" applyFont="1" applyBorder="1" applyAlignment="1">
      <alignment horizontal="right"/>
    </xf>
    <xf numFmtId="166" fontId="42" fillId="0" borderId="30" xfId="9" applyNumberFormat="1" applyFont="1" applyBorder="1" applyAlignment="1">
      <alignment horizontal="right"/>
    </xf>
    <xf numFmtId="166" fontId="42" fillId="0" borderId="31" xfId="9" applyNumberFormat="1" applyFont="1" applyBorder="1" applyAlignment="1">
      <alignment horizontal="right"/>
    </xf>
    <xf numFmtId="0" fontId="42" fillId="0" borderId="27" xfId="9" applyFont="1" applyBorder="1" applyAlignment="1">
      <alignment horizontal="left"/>
    </xf>
    <xf numFmtId="0" fontId="42" fillId="0" borderId="9" xfId="9" applyFont="1" applyBorder="1" applyAlignment="1">
      <alignment horizontal="left"/>
    </xf>
    <xf numFmtId="171" fontId="48" fillId="0" borderId="19" xfId="9" applyNumberFormat="1" applyFont="1" applyBorder="1" applyAlignment="1">
      <alignment horizontal="center"/>
    </xf>
    <xf numFmtId="171" fontId="48" fillId="0" borderId="17" xfId="9" applyNumberFormat="1" applyFont="1" applyBorder="1" applyAlignment="1">
      <alignment horizontal="center"/>
    </xf>
    <xf numFmtId="1" fontId="42" fillId="0" borderId="21" xfId="9" applyNumberFormat="1" applyFont="1" applyBorder="1" applyAlignment="1">
      <alignment horizontal="center"/>
    </xf>
    <xf numFmtId="1" fontId="42" fillId="0" borderId="23" xfId="9" applyNumberFormat="1" applyFont="1" applyBorder="1" applyAlignment="1">
      <alignment horizontal="center"/>
    </xf>
    <xf numFmtId="0" fontId="42" fillId="0" borderId="2" xfId="9" applyFont="1" applyBorder="1" applyAlignment="1">
      <alignment horizontal="left"/>
    </xf>
    <xf numFmtId="0" fontId="42" fillId="0" borderId="8" xfId="9" applyFont="1" applyBorder="1" applyAlignment="1">
      <alignment horizontal="left"/>
    </xf>
    <xf numFmtId="0" fontId="47" fillId="0" borderId="0" xfId="9" applyFont="1" applyBorder="1" applyAlignment="1">
      <alignment horizontal="right" indent="1"/>
    </xf>
    <xf numFmtId="0" fontId="53" fillId="0" borderId="28" xfId="9" applyFont="1" applyBorder="1" applyAlignment="1">
      <alignment horizontal="left"/>
    </xf>
    <xf numFmtId="0" fontId="48" fillId="37" borderId="0" xfId="9" applyFont="1" applyFill="1" applyBorder="1" applyAlignment="1">
      <alignment horizontal="right"/>
    </xf>
    <xf numFmtId="0" fontId="41" fillId="37" borderId="9" xfId="9" applyFont="1" applyFill="1" applyBorder="1" applyAlignment="1">
      <alignment horizontal="left"/>
    </xf>
    <xf numFmtId="0" fontId="48" fillId="37" borderId="16" xfId="9" applyFont="1" applyFill="1" applyBorder="1" applyAlignment="1">
      <alignment horizontal="right"/>
    </xf>
    <xf numFmtId="0" fontId="48" fillId="37" borderId="9" xfId="9" applyFont="1" applyFill="1" applyBorder="1" applyAlignment="1">
      <alignment horizontal="right"/>
    </xf>
    <xf numFmtId="0" fontId="48" fillId="37" borderId="15" xfId="9" applyFont="1" applyFill="1" applyBorder="1" applyAlignment="1">
      <alignment horizontal="right"/>
    </xf>
    <xf numFmtId="3" fontId="42" fillId="37" borderId="18" xfId="9" applyNumberFormat="1" applyFont="1" applyFill="1" applyBorder="1" applyAlignment="1">
      <alignment horizontal="right"/>
    </xf>
    <xf numFmtId="3" fontId="42" fillId="37" borderId="7" xfId="9" applyNumberFormat="1" applyFont="1" applyFill="1" applyBorder="1" applyAlignment="1">
      <alignment horizontal="right"/>
    </xf>
    <xf numFmtId="0" fontId="42" fillId="37" borderId="9" xfId="9" applyFont="1" applyFill="1" applyBorder="1" applyAlignment="1">
      <alignment horizontal="left"/>
    </xf>
    <xf numFmtId="166" fontId="42" fillId="37" borderId="30" xfId="9" applyNumberFormat="1" applyFont="1" applyFill="1" applyBorder="1" applyAlignment="1">
      <alignment horizontal="right"/>
    </xf>
    <xf numFmtId="166" fontId="42" fillId="37" borderId="31" xfId="9" applyNumberFormat="1" applyFont="1" applyFill="1" applyBorder="1" applyAlignment="1">
      <alignment horizontal="right"/>
    </xf>
    <xf numFmtId="3" fontId="42" fillId="37" borderId="19" xfId="9" applyNumberFormat="1" applyFont="1" applyFill="1" applyBorder="1" applyAlignment="1">
      <alignment horizontal="right"/>
    </xf>
    <xf numFmtId="3" fontId="42" fillId="37" borderId="20" xfId="9" applyNumberFormat="1" applyFont="1" applyFill="1" applyBorder="1" applyAlignment="1">
      <alignment horizontal="right"/>
    </xf>
    <xf numFmtId="0" fontId="42" fillId="37" borderId="21" xfId="9" applyNumberFormat="1" applyFont="1" applyFill="1" applyBorder="1" applyAlignment="1">
      <alignment horizontal="center"/>
    </xf>
    <xf numFmtId="0" fontId="42" fillId="37" borderId="23" xfId="9" applyNumberFormat="1" applyFont="1" applyFill="1" applyBorder="1" applyAlignment="1">
      <alignment horizontal="center"/>
    </xf>
    <xf numFmtId="1" fontId="42" fillId="37" borderId="21" xfId="9" applyNumberFormat="1" applyFont="1" applyFill="1" applyBorder="1" applyAlignment="1">
      <alignment horizontal="center"/>
    </xf>
    <xf numFmtId="1" fontId="42" fillId="37" borderId="23" xfId="9" applyNumberFormat="1" applyFont="1" applyFill="1" applyBorder="1" applyAlignment="1">
      <alignment horizontal="center"/>
    </xf>
    <xf numFmtId="0" fontId="42" fillId="37" borderId="27" xfId="9" applyFont="1" applyFill="1" applyBorder="1" applyAlignment="1">
      <alignment horizontal="left"/>
    </xf>
    <xf numFmtId="0" fontId="53" fillId="37" borderId="28" xfId="9" applyFont="1" applyFill="1" applyBorder="1" applyAlignment="1">
      <alignment horizontal="left"/>
    </xf>
    <xf numFmtId="0" fontId="42" fillId="37" borderId="2" xfId="9" applyFont="1" applyFill="1" applyBorder="1" applyAlignment="1">
      <alignment horizontal="left"/>
    </xf>
    <xf numFmtId="0" fontId="42" fillId="37" borderId="8" xfId="9" applyFont="1" applyFill="1" applyBorder="1" applyAlignment="1">
      <alignment horizontal="left"/>
    </xf>
    <xf numFmtId="0" fontId="42" fillId="37" borderId="21" xfId="9" applyFont="1" applyFill="1" applyBorder="1" applyAlignment="1">
      <alignment horizontal="left" wrapText="1"/>
    </xf>
    <xf numFmtId="0" fontId="42" fillId="37" borderId="23" xfId="9" applyFont="1" applyFill="1" applyBorder="1" applyAlignment="1">
      <alignment horizontal="left" wrapText="1"/>
    </xf>
    <xf numFmtId="0" fontId="48" fillId="37" borderId="0" xfId="9" applyFont="1" applyFill="1" applyBorder="1" applyAlignment="1">
      <alignment horizontal="right" indent="1"/>
    </xf>
    <xf numFmtId="0" fontId="10" fillId="37" borderId="0" xfId="9" applyFont="1" applyFill="1" applyBorder="1" applyAlignment="1">
      <alignment horizontal="left" indent="1"/>
    </xf>
    <xf numFmtId="0" fontId="48" fillId="37" borderId="4" xfId="9" applyFont="1" applyFill="1" applyBorder="1" applyAlignment="1">
      <alignment horizontal="center"/>
    </xf>
    <xf numFmtId="0" fontId="48" fillId="37" borderId="0" xfId="9" applyFont="1" applyFill="1" applyBorder="1" applyAlignment="1">
      <alignment horizontal="center"/>
    </xf>
    <xf numFmtId="0" fontId="48" fillId="37" borderId="2" xfId="9" applyFont="1" applyFill="1" applyBorder="1" applyAlignment="1">
      <alignment horizontal="center"/>
    </xf>
    <xf numFmtId="171" fontId="48" fillId="37" borderId="22" xfId="9" applyNumberFormat="1" applyFont="1" applyFill="1" applyBorder="1" applyAlignment="1">
      <alignment horizontal="center"/>
    </xf>
    <xf numFmtId="171" fontId="48" fillId="37" borderId="23" xfId="9" applyNumberFormat="1" applyFont="1" applyFill="1" applyBorder="1" applyAlignment="1">
      <alignment horizontal="center"/>
    </xf>
    <xf numFmtId="171" fontId="48" fillId="37" borderId="19" xfId="9" applyNumberFormat="1" applyFont="1" applyFill="1" applyBorder="1" applyAlignment="1">
      <alignment horizontal="center"/>
    </xf>
    <xf numFmtId="171" fontId="48" fillId="37" borderId="17" xfId="9" applyNumberFormat="1" applyFont="1" applyFill="1" applyBorder="1" applyAlignment="1">
      <alignment horizontal="center"/>
    </xf>
    <xf numFmtId="0" fontId="48" fillId="0" borderId="7" xfId="9" applyFont="1" applyBorder="1" applyAlignment="1">
      <alignment horizontal="center" vertical="center"/>
    </xf>
    <xf numFmtId="0" fontId="48" fillId="0" borderId="20" xfId="9" applyFont="1" applyBorder="1" applyAlignment="1">
      <alignment horizontal="center" vertical="center"/>
    </xf>
    <xf numFmtId="0" fontId="48" fillId="0" borderId="8" xfId="9" applyFont="1" applyBorder="1" applyAlignment="1">
      <alignment horizontal="center" vertical="center"/>
    </xf>
    <xf numFmtId="0" fontId="48" fillId="0" borderId="2" xfId="9" applyFont="1" applyBorder="1" applyAlignment="1">
      <alignment horizontal="right"/>
    </xf>
    <xf numFmtId="0" fontId="127" fillId="0" borderId="2" xfId="9" applyFont="1" applyBorder="1" applyAlignment="1">
      <alignment horizontal="left"/>
    </xf>
    <xf numFmtId="37" fontId="40" fillId="0" borderId="2" xfId="18" applyNumberFormat="1" applyFont="1" applyBorder="1" applyAlignment="1" applyProtection="1">
      <alignment horizontal="right"/>
      <protection locked="0"/>
    </xf>
    <xf numFmtId="10" fontId="40" fillId="0" borderId="2" xfId="18" applyNumberFormat="1" applyFont="1" applyBorder="1" applyAlignment="1" applyProtection="1">
      <alignment horizontal="center"/>
      <protection locked="0"/>
    </xf>
    <xf numFmtId="0" fontId="10" fillId="0" borderId="2" xfId="10" applyFont="1" applyBorder="1" applyAlignment="1" applyProtection="1">
      <alignment horizontal="center" vertical="center"/>
      <protection locked="0"/>
    </xf>
    <xf numFmtId="0" fontId="25" fillId="0" borderId="0" xfId="17" applyFont="1" applyBorder="1" applyAlignment="1" applyProtection="1">
      <alignment horizontal="left" vertical="center"/>
      <protection locked="0"/>
    </xf>
    <xf numFmtId="0" fontId="25" fillId="0" borderId="9" xfId="17" applyFont="1" applyBorder="1" applyAlignment="1" applyProtection="1">
      <alignment horizontal="left" wrapText="1"/>
      <protection locked="0"/>
    </xf>
    <xf numFmtId="0" fontId="2" fillId="0" borderId="0" xfId="0" applyFont="1" applyAlignment="1">
      <alignment horizontal="center"/>
    </xf>
    <xf numFmtId="0" fontId="0" fillId="0" borderId="0" xfId="0" applyAlignment="1">
      <alignment horizontal="center"/>
    </xf>
    <xf numFmtId="0" fontId="130" fillId="0" borderId="0" xfId="0" applyFont="1"/>
  </cellXfs>
  <cellStyles count="86">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1" builtinId="27" customBuiltin="1"/>
    <cellStyle name="Calculation" xfId="45" builtinId="22" customBuiltin="1"/>
    <cellStyle name="Check Cell" xfId="47" builtinId="23" customBuiltin="1"/>
    <cellStyle name="Comma 2" xfId="21"/>
    <cellStyle name="Comma 2 2" xfId="22"/>
    <cellStyle name="Comma 2 3" xfId="80"/>
    <cellStyle name="Comma 3" xfId="81"/>
    <cellStyle name="Comma0" xfId="1"/>
    <cellStyle name="Currency" xfId="2" builtinId="4"/>
    <cellStyle name="Currency 2" xfId="23"/>
    <cellStyle name="Currency 2 2" xfId="24"/>
    <cellStyle name="Currency 2 3" xfId="82"/>
    <cellStyle name="Currency 3" xfId="33"/>
    <cellStyle name="Currency0" xfId="3"/>
    <cellStyle name="Date" xfId="4"/>
    <cellStyle name="Explanatory Text" xfId="49" builtinId="53" customBuiltin="1"/>
    <cellStyle name="Fixed" xfId="5"/>
    <cellStyle name="Good" xfId="40" builtinId="26" customBuiltin="1"/>
    <cellStyle name="Heading 1" xfId="6" builtinId="16" customBuiltin="1"/>
    <cellStyle name="Heading 1 2" xfId="25"/>
    <cellStyle name="Heading 1 2 2" xfId="75"/>
    <cellStyle name="Heading 1 3" xfId="34"/>
    <cellStyle name="Heading 2" xfId="7" builtinId="17" customBuiltin="1"/>
    <cellStyle name="Heading 2 2" xfId="26"/>
    <cellStyle name="Heading 2 2 2" xfId="76"/>
    <cellStyle name="Heading 2 3" xfId="35"/>
    <cellStyle name="Heading 3" xfId="38" builtinId="18" customBuiltin="1"/>
    <cellStyle name="Heading 4" xfId="39" builtinId="19" customBuiltin="1"/>
    <cellStyle name="Hyperlink" xfId="8" builtinId="8"/>
    <cellStyle name="Hyperlink 2" xfId="27"/>
    <cellStyle name="Hyperlink 3" xfId="36"/>
    <cellStyle name="Input" xfId="43" builtinId="20" customBuiltin="1"/>
    <cellStyle name="Linked Cell" xfId="46" builtinId="24" customBuiltin="1"/>
    <cellStyle name="Neutral" xfId="42" builtinId="28" customBuiltin="1"/>
    <cellStyle name="Normal" xfId="0" builtinId="0"/>
    <cellStyle name="Normal 2" xfId="13"/>
    <cellStyle name="Normal 2 2" xfId="19"/>
    <cellStyle name="Normal 3" xfId="14"/>
    <cellStyle name="Normal 3 2" xfId="74"/>
    <cellStyle name="Normal 4" xfId="15"/>
    <cellStyle name="Normal 5" xfId="31"/>
    <cellStyle name="Normal_05-NIH" xfId="9"/>
    <cellStyle name="Normal_CHKLST1" xfId="17"/>
    <cellStyle name="Normal_CHKLST2" xfId="18"/>
    <cellStyle name="Normal_ENTBUDGT" xfId="16"/>
    <cellStyle name="Normal_FIRSTBUD" xfId="10"/>
    <cellStyle name="Normal_NsftoNIH" xfId="85"/>
    <cellStyle name="Note 2" xfId="77"/>
    <cellStyle name="Output" xfId="44" builtinId="21" customBuiltin="1"/>
    <cellStyle name="Percent" xfId="11" builtinId="5"/>
    <cellStyle name="Percent 2" xfId="28"/>
    <cellStyle name="Percent 2 2" xfId="20"/>
    <cellStyle name="Percent 2 2 2" xfId="83"/>
    <cellStyle name="Percent 2 3" xfId="84"/>
    <cellStyle name="Percent 3" xfId="29"/>
    <cellStyle name="Percent 3 2" xfId="78"/>
    <cellStyle name="Percent 4" xfId="32"/>
    <cellStyle name="Title" xfId="37" builtinId="15" customBuiltin="1"/>
    <cellStyle name="Total" xfId="12" builtinId="25" customBuiltin="1"/>
    <cellStyle name="Total 2" xfId="30"/>
    <cellStyle name="Total 2 2" xfId="79"/>
    <cellStyle name="Warning Text" xfId="48"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48</xdr:row>
      <xdr:rowOff>28575</xdr:rowOff>
    </xdr:from>
    <xdr:to>
      <xdr:col>6</xdr:col>
      <xdr:colOff>1523999</xdr:colOff>
      <xdr:row>52</xdr:row>
      <xdr:rowOff>0</xdr:rowOff>
    </xdr:to>
    <xdr:sp macro="" textlink="">
      <xdr:nvSpPr>
        <xdr:cNvPr id="2" name="Text 62"/>
        <xdr:cNvSpPr txBox="1">
          <a:spLocks noChangeArrowheads="1"/>
        </xdr:cNvSpPr>
      </xdr:nvSpPr>
      <xdr:spPr bwMode="auto">
        <a:xfrm>
          <a:off x="47625" y="9353550"/>
          <a:ext cx="4343399" cy="619125"/>
        </a:xfrm>
        <a:prstGeom prst="rect">
          <a:avLst/>
        </a:prstGeom>
        <a:solidFill>
          <a:srgbClr val="FFFFFF"/>
        </a:solidFill>
        <a:ln w="1">
          <a:noFill/>
          <a:miter lim="800000"/>
          <a:headEnd/>
          <a:tailEnd/>
        </a:ln>
      </xdr:spPr>
      <xdr:txBody>
        <a:bodyPr vertOverflow="clip" wrap="square" lIns="27432" tIns="18288" rIns="27432" bIns="0" anchor="t" upright="1"/>
        <a:lstStyle/>
        <a:p>
          <a:pPr algn="l" rtl="0">
            <a:defRPr sz="1000"/>
          </a:pPr>
          <a:r>
            <a:rPr lang="en-US" sz="775" b="0" i="0" u="none" strike="noStrike" baseline="0">
              <a:solidFill>
                <a:srgbClr val="000000"/>
              </a:solidFill>
              <a:latin typeface="Arial"/>
              <a:cs typeface="Arial"/>
            </a:rPr>
            <a:t>14.  APPLICANT  ORGANIZATION  CERTIFICATION  AND ACCEPTANCE:  I certify that the statements herein are true, complete and accurate to the best of my knowledge, and accept the obligation to comply with Public Health Services terms and conditions if a grant is awarded as a result of this application. I am aware that any false, fictitious, or fraudulent statements or claims may subject me to criminal, civil, or administrative penalties. </a:t>
          </a:r>
        </a:p>
      </xdr:txBody>
    </xdr:sp>
    <xdr:clientData/>
  </xdr:twoCellAnchor>
  <xdr:twoCellAnchor>
    <xdr:from>
      <xdr:col>12</xdr:col>
      <xdr:colOff>76200</xdr:colOff>
      <xdr:row>8</xdr:row>
      <xdr:rowOff>19050</xdr:rowOff>
    </xdr:from>
    <xdr:to>
      <xdr:col>12</xdr:col>
      <xdr:colOff>209550</xdr:colOff>
      <xdr:row>8</xdr:row>
      <xdr:rowOff>142875</xdr:rowOff>
    </xdr:to>
    <xdr:sp macro="" textlink="">
      <xdr:nvSpPr>
        <xdr:cNvPr id="3" name="Rectangle 5"/>
        <xdr:cNvSpPr>
          <a:spLocks noChangeArrowheads="1"/>
        </xdr:cNvSpPr>
      </xdr:nvSpPr>
      <xdr:spPr bwMode="auto">
        <a:xfrm>
          <a:off x="6896100" y="1562100"/>
          <a:ext cx="133350" cy="123825"/>
        </a:xfrm>
        <a:prstGeom prst="rect">
          <a:avLst/>
        </a:prstGeom>
        <a:noFill/>
        <a:ln w="9525">
          <a:solidFill>
            <a:srgbClr val="000000"/>
          </a:solidFill>
          <a:miter lim="800000"/>
          <a:headEnd/>
          <a:tailEnd/>
        </a:ln>
      </xdr:spPr>
    </xdr:sp>
    <xdr:clientData/>
  </xdr:twoCellAnchor>
  <xdr:twoCellAnchor>
    <xdr:from>
      <xdr:col>13</xdr:col>
      <xdr:colOff>304800</xdr:colOff>
      <xdr:row>8</xdr:row>
      <xdr:rowOff>19050</xdr:rowOff>
    </xdr:from>
    <xdr:to>
      <xdr:col>13</xdr:col>
      <xdr:colOff>428625</xdr:colOff>
      <xdr:row>8</xdr:row>
      <xdr:rowOff>133350</xdr:rowOff>
    </xdr:to>
    <xdr:sp macro="" textlink="">
      <xdr:nvSpPr>
        <xdr:cNvPr id="4" name="Rectangle 45"/>
        <xdr:cNvSpPr>
          <a:spLocks noChangeArrowheads="1"/>
        </xdr:cNvSpPr>
      </xdr:nvSpPr>
      <xdr:spPr bwMode="auto">
        <a:xfrm>
          <a:off x="7381875" y="1562100"/>
          <a:ext cx="123825" cy="114300"/>
        </a:xfrm>
        <a:prstGeom prst="rect">
          <a:avLst/>
        </a:prstGeom>
        <a:noFill/>
        <a:ln w="9525">
          <a:solidFill>
            <a:srgbClr val="000000"/>
          </a:solidFill>
          <a:miter lim="800000"/>
          <a:headEnd/>
          <a:tailEnd/>
        </a:ln>
      </xdr:spPr>
    </xdr:sp>
    <xdr:clientData/>
  </xdr:twoCellAnchor>
  <xdr:twoCellAnchor>
    <xdr:from>
      <xdr:col>0</xdr:col>
      <xdr:colOff>57150</xdr:colOff>
      <xdr:row>3</xdr:row>
      <xdr:rowOff>0</xdr:rowOff>
    </xdr:from>
    <xdr:to>
      <xdr:col>6</xdr:col>
      <xdr:colOff>1514475</xdr:colOff>
      <xdr:row>4</xdr:row>
      <xdr:rowOff>28575</xdr:rowOff>
    </xdr:to>
    <xdr:sp macro="" textlink="">
      <xdr:nvSpPr>
        <xdr:cNvPr id="5" name="Text 52"/>
        <xdr:cNvSpPr txBox="1">
          <a:spLocks noChangeArrowheads="1"/>
        </xdr:cNvSpPr>
      </xdr:nvSpPr>
      <xdr:spPr bwMode="auto">
        <a:xfrm>
          <a:off x="57150" y="561975"/>
          <a:ext cx="4324350" cy="266700"/>
        </a:xfrm>
        <a:prstGeom prst="rect">
          <a:avLst/>
        </a:prstGeom>
        <a:solidFill>
          <a:srgbClr val="FFFFFF"/>
        </a:solidFill>
        <a:ln w="1">
          <a:noFill/>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Grant Application</a:t>
          </a:r>
        </a:p>
      </xdr:txBody>
    </xdr:sp>
    <xdr:clientData/>
  </xdr:twoCellAnchor>
  <xdr:twoCellAnchor>
    <xdr:from>
      <xdr:col>8</xdr:col>
      <xdr:colOff>361950</xdr:colOff>
      <xdr:row>2</xdr:row>
      <xdr:rowOff>0</xdr:rowOff>
    </xdr:from>
    <xdr:to>
      <xdr:col>8</xdr:col>
      <xdr:colOff>361950</xdr:colOff>
      <xdr:row>3</xdr:row>
      <xdr:rowOff>0</xdr:rowOff>
    </xdr:to>
    <xdr:sp macro="" textlink="">
      <xdr:nvSpPr>
        <xdr:cNvPr id="6" name="Line 72"/>
        <xdr:cNvSpPr>
          <a:spLocks noChangeShapeType="1"/>
        </xdr:cNvSpPr>
      </xdr:nvSpPr>
      <xdr:spPr bwMode="auto">
        <a:xfrm>
          <a:off x="5400675" y="390525"/>
          <a:ext cx="0" cy="171450"/>
        </a:xfrm>
        <a:prstGeom prst="line">
          <a:avLst/>
        </a:prstGeom>
        <a:noFill/>
        <a:ln w="9525">
          <a:solidFill>
            <a:srgbClr val="000000"/>
          </a:solidFill>
          <a:round/>
          <a:headEnd/>
          <a:tailEnd/>
        </a:ln>
      </xdr:spPr>
    </xdr:sp>
    <xdr:clientData/>
  </xdr:twoCellAnchor>
  <xdr:twoCellAnchor>
    <xdr:from>
      <xdr:col>10</xdr:col>
      <xdr:colOff>123825</xdr:colOff>
      <xdr:row>12</xdr:row>
      <xdr:rowOff>0</xdr:rowOff>
    </xdr:from>
    <xdr:to>
      <xdr:col>10</xdr:col>
      <xdr:colOff>123825</xdr:colOff>
      <xdr:row>14</xdr:row>
      <xdr:rowOff>0</xdr:rowOff>
    </xdr:to>
    <xdr:sp macro="" textlink="">
      <xdr:nvSpPr>
        <xdr:cNvPr id="7" name="Line 74"/>
        <xdr:cNvSpPr>
          <a:spLocks noChangeShapeType="1"/>
        </xdr:cNvSpPr>
      </xdr:nvSpPr>
      <xdr:spPr bwMode="auto">
        <a:xfrm>
          <a:off x="6305550" y="2314575"/>
          <a:ext cx="0" cy="390525"/>
        </a:xfrm>
        <a:prstGeom prst="line">
          <a:avLst/>
        </a:prstGeom>
        <a:noFill/>
        <a:ln w="9525">
          <a:solidFill>
            <a:srgbClr val="000000"/>
          </a:solidFill>
          <a:round/>
          <a:headEnd/>
          <a:tailEnd/>
        </a:ln>
      </xdr:spPr>
    </xdr:sp>
    <xdr:clientData/>
  </xdr:twoCellAnchor>
  <xdr:twoCellAnchor>
    <xdr:from>
      <xdr:col>10</xdr:col>
      <xdr:colOff>266700</xdr:colOff>
      <xdr:row>2</xdr:row>
      <xdr:rowOff>9525</xdr:rowOff>
    </xdr:from>
    <xdr:to>
      <xdr:col>10</xdr:col>
      <xdr:colOff>266700</xdr:colOff>
      <xdr:row>6</xdr:row>
      <xdr:rowOff>0</xdr:rowOff>
    </xdr:to>
    <xdr:sp macro="" textlink="">
      <xdr:nvSpPr>
        <xdr:cNvPr id="8" name="Line 89"/>
        <xdr:cNvSpPr>
          <a:spLocks noChangeShapeType="1"/>
        </xdr:cNvSpPr>
      </xdr:nvSpPr>
      <xdr:spPr bwMode="auto">
        <a:xfrm flipH="1">
          <a:off x="6448425" y="400050"/>
          <a:ext cx="0" cy="723900"/>
        </a:xfrm>
        <a:prstGeom prst="line">
          <a:avLst/>
        </a:prstGeom>
        <a:noFill/>
        <a:ln w="9525">
          <a:solidFill>
            <a:srgbClr val="000000"/>
          </a:solidFill>
          <a:round/>
          <a:headEnd/>
          <a:tailEnd/>
        </a:ln>
      </xdr:spPr>
    </xdr:sp>
    <xdr:clientData/>
  </xdr:twoCellAnchor>
  <xdr:twoCellAnchor>
    <xdr:from>
      <xdr:col>5</xdr:col>
      <xdr:colOff>152400</xdr:colOff>
      <xdr:row>26</xdr:row>
      <xdr:rowOff>0</xdr:rowOff>
    </xdr:from>
    <xdr:to>
      <xdr:col>5</xdr:col>
      <xdr:colOff>152400</xdr:colOff>
      <xdr:row>26</xdr:row>
      <xdr:rowOff>0</xdr:rowOff>
    </xdr:to>
    <xdr:sp macro="" textlink="">
      <xdr:nvSpPr>
        <xdr:cNvPr id="9" name="Line 97"/>
        <xdr:cNvSpPr>
          <a:spLocks noChangeShapeType="1"/>
        </xdr:cNvSpPr>
      </xdr:nvSpPr>
      <xdr:spPr bwMode="auto">
        <a:xfrm flipH="1" flipV="1">
          <a:off x="2771775" y="4953000"/>
          <a:ext cx="0" cy="0"/>
        </a:xfrm>
        <a:prstGeom prst="line">
          <a:avLst/>
        </a:prstGeom>
        <a:noFill/>
        <a:ln w="6350">
          <a:solidFill>
            <a:srgbClr val="000000"/>
          </a:solidFill>
          <a:round/>
          <a:headEnd/>
          <a:tailEnd/>
        </a:ln>
      </xdr:spPr>
    </xdr:sp>
    <xdr:clientData/>
  </xdr:twoCellAnchor>
  <xdr:twoCellAnchor>
    <xdr:from>
      <xdr:col>9</xdr:col>
      <xdr:colOff>419100</xdr:colOff>
      <xdr:row>26</xdr:row>
      <xdr:rowOff>0</xdr:rowOff>
    </xdr:from>
    <xdr:to>
      <xdr:col>9</xdr:col>
      <xdr:colOff>428625</xdr:colOff>
      <xdr:row>26</xdr:row>
      <xdr:rowOff>0</xdr:rowOff>
    </xdr:to>
    <xdr:sp macro="" textlink="">
      <xdr:nvSpPr>
        <xdr:cNvPr id="10" name="Line 118"/>
        <xdr:cNvSpPr>
          <a:spLocks noChangeShapeType="1"/>
        </xdr:cNvSpPr>
      </xdr:nvSpPr>
      <xdr:spPr bwMode="auto">
        <a:xfrm flipH="1">
          <a:off x="6153150" y="4953000"/>
          <a:ext cx="9525" cy="0"/>
        </a:xfrm>
        <a:prstGeom prst="line">
          <a:avLst/>
        </a:prstGeom>
        <a:noFill/>
        <a:ln w="6350">
          <a:solidFill>
            <a:srgbClr val="000000"/>
          </a:solidFill>
          <a:round/>
          <a:headEnd/>
          <a:tailEnd/>
        </a:ln>
      </xdr:spPr>
    </xdr:sp>
    <xdr:clientData/>
  </xdr:twoCellAnchor>
  <xdr:twoCellAnchor>
    <xdr:from>
      <xdr:col>0</xdr:col>
      <xdr:colOff>190500</xdr:colOff>
      <xdr:row>23</xdr:row>
      <xdr:rowOff>19050</xdr:rowOff>
    </xdr:from>
    <xdr:to>
      <xdr:col>0</xdr:col>
      <xdr:colOff>342900</xdr:colOff>
      <xdr:row>23</xdr:row>
      <xdr:rowOff>171450</xdr:rowOff>
    </xdr:to>
    <xdr:sp macro="" textlink="">
      <xdr:nvSpPr>
        <xdr:cNvPr id="11" name="Rectangle 123"/>
        <xdr:cNvSpPr>
          <a:spLocks noChangeArrowheads="1"/>
        </xdr:cNvSpPr>
      </xdr:nvSpPr>
      <xdr:spPr bwMode="auto">
        <a:xfrm>
          <a:off x="190500" y="4381500"/>
          <a:ext cx="152400" cy="152400"/>
        </a:xfrm>
        <a:prstGeom prst="rect">
          <a:avLst/>
        </a:prstGeom>
        <a:noFill/>
        <a:ln w="9525">
          <a:solidFill>
            <a:srgbClr val="000000"/>
          </a:solidFill>
          <a:miter lim="800000"/>
          <a:headEnd/>
          <a:tailEnd/>
        </a:ln>
      </xdr:spPr>
    </xdr:sp>
    <xdr:clientData/>
  </xdr:twoCellAnchor>
  <xdr:twoCellAnchor>
    <xdr:from>
      <xdr:col>10</xdr:col>
      <xdr:colOff>342900</xdr:colOff>
      <xdr:row>32</xdr:row>
      <xdr:rowOff>47625</xdr:rowOff>
    </xdr:from>
    <xdr:to>
      <xdr:col>11</xdr:col>
      <xdr:colOff>95250</xdr:colOff>
      <xdr:row>32</xdr:row>
      <xdr:rowOff>161925</xdr:rowOff>
    </xdr:to>
    <xdr:sp macro="" textlink="">
      <xdr:nvSpPr>
        <xdr:cNvPr id="12" name="Rectangle 137"/>
        <xdr:cNvSpPr>
          <a:spLocks noChangeArrowheads="1"/>
        </xdr:cNvSpPr>
      </xdr:nvSpPr>
      <xdr:spPr bwMode="auto">
        <a:xfrm>
          <a:off x="6524625" y="6153150"/>
          <a:ext cx="123825" cy="114300"/>
        </a:xfrm>
        <a:prstGeom prst="rect">
          <a:avLst/>
        </a:prstGeom>
        <a:noFill/>
        <a:ln w="9525">
          <a:solidFill>
            <a:srgbClr val="000000"/>
          </a:solidFill>
          <a:miter lim="800000"/>
          <a:headEnd/>
          <a:tailEnd/>
        </a:ln>
      </xdr:spPr>
    </xdr:sp>
    <xdr:clientData/>
  </xdr:twoCellAnchor>
  <xdr:twoCellAnchor>
    <xdr:from>
      <xdr:col>7</xdr:col>
      <xdr:colOff>104775</xdr:colOff>
      <xdr:row>35</xdr:row>
      <xdr:rowOff>47625</xdr:rowOff>
    </xdr:from>
    <xdr:to>
      <xdr:col>7</xdr:col>
      <xdr:colOff>228600</xdr:colOff>
      <xdr:row>35</xdr:row>
      <xdr:rowOff>161925</xdr:rowOff>
    </xdr:to>
    <xdr:sp macro="" textlink="">
      <xdr:nvSpPr>
        <xdr:cNvPr id="13" name="Rectangle 138"/>
        <xdr:cNvSpPr>
          <a:spLocks noChangeArrowheads="1"/>
        </xdr:cNvSpPr>
      </xdr:nvSpPr>
      <xdr:spPr bwMode="auto">
        <a:xfrm>
          <a:off x="4543425" y="6781800"/>
          <a:ext cx="123825" cy="114300"/>
        </a:xfrm>
        <a:prstGeom prst="rect">
          <a:avLst/>
        </a:prstGeom>
        <a:noFill/>
        <a:ln w="9525">
          <a:solidFill>
            <a:srgbClr val="000000"/>
          </a:solidFill>
          <a:miter lim="800000"/>
          <a:headEnd/>
          <a:tailEnd/>
        </a:ln>
      </xdr:spPr>
    </xdr:sp>
    <xdr:clientData/>
  </xdr:twoCellAnchor>
  <xdr:twoCellAnchor>
    <xdr:from>
      <xdr:col>8</xdr:col>
      <xdr:colOff>361950</xdr:colOff>
      <xdr:row>32</xdr:row>
      <xdr:rowOff>85725</xdr:rowOff>
    </xdr:from>
    <xdr:to>
      <xdr:col>8</xdr:col>
      <xdr:colOff>495300</xdr:colOff>
      <xdr:row>32</xdr:row>
      <xdr:rowOff>85725</xdr:rowOff>
    </xdr:to>
    <xdr:sp macro="" textlink="">
      <xdr:nvSpPr>
        <xdr:cNvPr id="14" name="Line 139"/>
        <xdr:cNvSpPr>
          <a:spLocks noChangeShapeType="1"/>
        </xdr:cNvSpPr>
      </xdr:nvSpPr>
      <xdr:spPr bwMode="auto">
        <a:xfrm>
          <a:off x="5400675" y="6191250"/>
          <a:ext cx="133350" cy="0"/>
        </a:xfrm>
        <a:prstGeom prst="line">
          <a:avLst/>
        </a:prstGeom>
        <a:noFill/>
        <a:ln w="3175">
          <a:solidFill>
            <a:srgbClr val="000000"/>
          </a:solidFill>
          <a:round/>
          <a:headEnd/>
          <a:tailEnd type="arrow" w="sm" len="sm"/>
        </a:ln>
      </xdr:spPr>
    </xdr:sp>
    <xdr:clientData/>
  </xdr:twoCellAnchor>
  <xdr:twoCellAnchor>
    <xdr:from>
      <xdr:col>8</xdr:col>
      <xdr:colOff>361950</xdr:colOff>
      <xdr:row>33</xdr:row>
      <xdr:rowOff>85725</xdr:rowOff>
    </xdr:from>
    <xdr:to>
      <xdr:col>8</xdr:col>
      <xdr:colOff>495300</xdr:colOff>
      <xdr:row>33</xdr:row>
      <xdr:rowOff>85725</xdr:rowOff>
    </xdr:to>
    <xdr:sp macro="" textlink="">
      <xdr:nvSpPr>
        <xdr:cNvPr id="15" name="Line 140"/>
        <xdr:cNvSpPr>
          <a:spLocks noChangeShapeType="1"/>
        </xdr:cNvSpPr>
      </xdr:nvSpPr>
      <xdr:spPr bwMode="auto">
        <a:xfrm>
          <a:off x="5400675" y="6400800"/>
          <a:ext cx="133350" cy="0"/>
        </a:xfrm>
        <a:prstGeom prst="line">
          <a:avLst/>
        </a:prstGeom>
        <a:noFill/>
        <a:ln w="3175">
          <a:solidFill>
            <a:srgbClr val="000000"/>
          </a:solidFill>
          <a:round/>
          <a:headEnd/>
          <a:tailEnd type="arrow" w="sm" len="sm"/>
        </a:ln>
      </xdr:spPr>
    </xdr:sp>
    <xdr:clientData/>
  </xdr:twoCellAnchor>
  <xdr:twoCellAnchor>
    <xdr:from>
      <xdr:col>8</xdr:col>
      <xdr:colOff>361950</xdr:colOff>
      <xdr:row>34</xdr:row>
      <xdr:rowOff>85725</xdr:rowOff>
    </xdr:from>
    <xdr:to>
      <xdr:col>8</xdr:col>
      <xdr:colOff>495300</xdr:colOff>
      <xdr:row>34</xdr:row>
      <xdr:rowOff>85725</xdr:rowOff>
    </xdr:to>
    <xdr:sp macro="" textlink="">
      <xdr:nvSpPr>
        <xdr:cNvPr id="16" name="Line 141"/>
        <xdr:cNvSpPr>
          <a:spLocks noChangeShapeType="1"/>
        </xdr:cNvSpPr>
      </xdr:nvSpPr>
      <xdr:spPr bwMode="auto">
        <a:xfrm>
          <a:off x="5400675" y="6610350"/>
          <a:ext cx="133350" cy="0"/>
        </a:xfrm>
        <a:prstGeom prst="line">
          <a:avLst/>
        </a:prstGeom>
        <a:noFill/>
        <a:ln w="3175">
          <a:solidFill>
            <a:srgbClr val="000000"/>
          </a:solidFill>
          <a:round/>
          <a:headEnd/>
          <a:tailEnd type="arrow" w="sm" len="sm"/>
        </a:ln>
      </xdr:spPr>
    </xdr:sp>
    <xdr:clientData/>
  </xdr:twoCellAnchor>
  <xdr:twoCellAnchor>
    <xdr:from>
      <xdr:col>13</xdr:col>
      <xdr:colOff>180975</xdr:colOff>
      <xdr:row>32</xdr:row>
      <xdr:rowOff>47625</xdr:rowOff>
    </xdr:from>
    <xdr:to>
      <xdr:col>13</xdr:col>
      <xdr:colOff>304800</xdr:colOff>
      <xdr:row>32</xdr:row>
      <xdr:rowOff>161925</xdr:rowOff>
    </xdr:to>
    <xdr:sp macro="" textlink="">
      <xdr:nvSpPr>
        <xdr:cNvPr id="17" name="Rectangle 142"/>
        <xdr:cNvSpPr>
          <a:spLocks noChangeArrowheads="1"/>
        </xdr:cNvSpPr>
      </xdr:nvSpPr>
      <xdr:spPr bwMode="auto">
        <a:xfrm>
          <a:off x="7258050" y="615315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32</xdr:row>
      <xdr:rowOff>47625</xdr:rowOff>
    </xdr:from>
    <xdr:to>
      <xdr:col>9</xdr:col>
      <xdr:colOff>0</xdr:colOff>
      <xdr:row>32</xdr:row>
      <xdr:rowOff>161925</xdr:rowOff>
    </xdr:to>
    <xdr:sp macro="" textlink="">
      <xdr:nvSpPr>
        <xdr:cNvPr id="18" name="Rectangle 143"/>
        <xdr:cNvSpPr>
          <a:spLocks noChangeArrowheads="1"/>
        </xdr:cNvSpPr>
      </xdr:nvSpPr>
      <xdr:spPr bwMode="auto">
        <a:xfrm>
          <a:off x="5610225" y="615315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33</xdr:row>
      <xdr:rowOff>47625</xdr:rowOff>
    </xdr:from>
    <xdr:to>
      <xdr:col>9</xdr:col>
      <xdr:colOff>0</xdr:colOff>
      <xdr:row>33</xdr:row>
      <xdr:rowOff>161925</xdr:rowOff>
    </xdr:to>
    <xdr:sp macro="" textlink="">
      <xdr:nvSpPr>
        <xdr:cNvPr id="19" name="Rectangle 144"/>
        <xdr:cNvSpPr>
          <a:spLocks noChangeArrowheads="1"/>
        </xdr:cNvSpPr>
      </xdr:nvSpPr>
      <xdr:spPr bwMode="auto">
        <a:xfrm>
          <a:off x="5610225" y="6362700"/>
          <a:ext cx="123825" cy="114300"/>
        </a:xfrm>
        <a:prstGeom prst="rect">
          <a:avLst/>
        </a:prstGeom>
        <a:solidFill>
          <a:schemeClr val="bg1">
            <a:lumMod val="85000"/>
          </a:schemeClr>
        </a:solidFill>
        <a:ln w="9525">
          <a:solidFill>
            <a:srgbClr val="000000"/>
          </a:solidFill>
          <a:miter lim="800000"/>
          <a:headEnd/>
          <a:tailEnd/>
        </a:ln>
      </xdr:spPr>
      <xdr:txBody>
        <a:bodyPr/>
        <a:lstStyle/>
        <a:p>
          <a:r>
            <a:rPr lang="en-US"/>
            <a:t>x</a:t>
          </a:r>
        </a:p>
      </xdr:txBody>
    </xdr:sp>
    <xdr:clientData/>
  </xdr:twoCellAnchor>
  <xdr:twoCellAnchor>
    <xdr:from>
      <xdr:col>8</xdr:col>
      <xdr:colOff>571500</xdr:colOff>
      <xdr:row>34</xdr:row>
      <xdr:rowOff>57150</xdr:rowOff>
    </xdr:from>
    <xdr:to>
      <xdr:col>9</xdr:col>
      <xdr:colOff>0</xdr:colOff>
      <xdr:row>34</xdr:row>
      <xdr:rowOff>171450</xdr:rowOff>
    </xdr:to>
    <xdr:sp macro="" textlink="">
      <xdr:nvSpPr>
        <xdr:cNvPr id="20" name="Rectangle 145"/>
        <xdr:cNvSpPr>
          <a:spLocks noChangeArrowheads="1"/>
        </xdr:cNvSpPr>
      </xdr:nvSpPr>
      <xdr:spPr bwMode="auto">
        <a:xfrm>
          <a:off x="5610225" y="6581775"/>
          <a:ext cx="123825" cy="114300"/>
        </a:xfrm>
        <a:prstGeom prst="rect">
          <a:avLst/>
        </a:prstGeom>
        <a:noFill/>
        <a:ln w="9525">
          <a:solidFill>
            <a:srgbClr val="000000"/>
          </a:solidFill>
          <a:miter lim="800000"/>
          <a:headEnd/>
          <a:tailEnd/>
        </a:ln>
      </xdr:spPr>
    </xdr:sp>
    <xdr:clientData/>
  </xdr:twoCellAnchor>
  <xdr:twoCellAnchor>
    <xdr:from>
      <xdr:col>10</xdr:col>
      <xdr:colOff>219075</xdr:colOff>
      <xdr:row>34</xdr:row>
      <xdr:rowOff>57150</xdr:rowOff>
    </xdr:from>
    <xdr:to>
      <xdr:col>10</xdr:col>
      <xdr:colOff>342900</xdr:colOff>
      <xdr:row>34</xdr:row>
      <xdr:rowOff>171450</xdr:rowOff>
    </xdr:to>
    <xdr:sp macro="" textlink="">
      <xdr:nvSpPr>
        <xdr:cNvPr id="21" name="Rectangle 146"/>
        <xdr:cNvSpPr>
          <a:spLocks noChangeArrowheads="1"/>
        </xdr:cNvSpPr>
      </xdr:nvSpPr>
      <xdr:spPr bwMode="auto">
        <a:xfrm>
          <a:off x="6400800" y="6581775"/>
          <a:ext cx="123825" cy="114300"/>
        </a:xfrm>
        <a:prstGeom prst="rect">
          <a:avLst/>
        </a:prstGeom>
        <a:noFill/>
        <a:ln w="9525">
          <a:solidFill>
            <a:srgbClr val="000000"/>
          </a:solidFill>
          <a:miter lim="800000"/>
          <a:headEnd/>
          <a:tailEnd/>
        </a:ln>
      </xdr:spPr>
    </xdr:sp>
    <xdr:clientData/>
  </xdr:twoCellAnchor>
  <xdr:twoCellAnchor>
    <xdr:from>
      <xdr:col>8</xdr:col>
      <xdr:colOff>647700</xdr:colOff>
      <xdr:row>35</xdr:row>
      <xdr:rowOff>47625</xdr:rowOff>
    </xdr:from>
    <xdr:to>
      <xdr:col>9</xdr:col>
      <xdr:colOff>76200</xdr:colOff>
      <xdr:row>35</xdr:row>
      <xdr:rowOff>161925</xdr:rowOff>
    </xdr:to>
    <xdr:sp macro="" textlink="">
      <xdr:nvSpPr>
        <xdr:cNvPr id="22" name="Rectangle 147"/>
        <xdr:cNvSpPr>
          <a:spLocks noChangeArrowheads="1"/>
        </xdr:cNvSpPr>
      </xdr:nvSpPr>
      <xdr:spPr bwMode="auto">
        <a:xfrm>
          <a:off x="5686425" y="6781800"/>
          <a:ext cx="123825" cy="114300"/>
        </a:xfrm>
        <a:prstGeom prst="rect">
          <a:avLst/>
        </a:prstGeom>
        <a:noFill/>
        <a:ln w="9525">
          <a:solidFill>
            <a:srgbClr val="000000"/>
          </a:solidFill>
          <a:miter lim="800000"/>
          <a:headEnd/>
          <a:tailEnd/>
        </a:ln>
      </xdr:spPr>
    </xdr:sp>
    <xdr:clientData/>
  </xdr:twoCellAnchor>
  <xdr:twoCellAnchor>
    <xdr:from>
      <xdr:col>1</xdr:col>
      <xdr:colOff>95250</xdr:colOff>
      <xdr:row>23</xdr:row>
      <xdr:rowOff>28575</xdr:rowOff>
    </xdr:from>
    <xdr:to>
      <xdr:col>1</xdr:col>
      <xdr:colOff>247650</xdr:colOff>
      <xdr:row>23</xdr:row>
      <xdr:rowOff>180975</xdr:rowOff>
    </xdr:to>
    <xdr:sp macro="" textlink="">
      <xdr:nvSpPr>
        <xdr:cNvPr id="23" name="Rectangle 183"/>
        <xdr:cNvSpPr>
          <a:spLocks noChangeArrowheads="1"/>
        </xdr:cNvSpPr>
      </xdr:nvSpPr>
      <xdr:spPr bwMode="auto">
        <a:xfrm>
          <a:off x="695325" y="4391025"/>
          <a:ext cx="152400" cy="152400"/>
        </a:xfrm>
        <a:prstGeom prst="rect">
          <a:avLst/>
        </a:prstGeom>
        <a:noFill/>
        <a:ln w="9525">
          <a:solidFill>
            <a:srgbClr val="000000"/>
          </a:solidFill>
          <a:miter lim="800000"/>
          <a:headEnd/>
          <a:tailEnd/>
        </a:ln>
      </xdr:spPr>
    </xdr:sp>
    <xdr:clientData/>
  </xdr:twoCellAnchor>
  <xdr:twoCellAnchor>
    <xdr:from>
      <xdr:col>5</xdr:col>
      <xdr:colOff>142875</xdr:colOff>
      <xdr:row>23</xdr:row>
      <xdr:rowOff>19050</xdr:rowOff>
    </xdr:from>
    <xdr:to>
      <xdr:col>6</xdr:col>
      <xdr:colOff>47625</xdr:colOff>
      <xdr:row>23</xdr:row>
      <xdr:rowOff>171450</xdr:rowOff>
    </xdr:to>
    <xdr:sp macro="" textlink="">
      <xdr:nvSpPr>
        <xdr:cNvPr id="24" name="Rectangle 184"/>
        <xdr:cNvSpPr>
          <a:spLocks noChangeArrowheads="1"/>
        </xdr:cNvSpPr>
      </xdr:nvSpPr>
      <xdr:spPr bwMode="auto">
        <a:xfrm>
          <a:off x="2762250" y="4381500"/>
          <a:ext cx="152400" cy="152400"/>
        </a:xfrm>
        <a:prstGeom prst="rect">
          <a:avLst/>
        </a:prstGeom>
        <a:noFill/>
        <a:ln w="9525">
          <a:solidFill>
            <a:srgbClr val="000000"/>
          </a:solidFill>
          <a:miter lim="800000"/>
          <a:headEnd/>
          <a:tailEnd/>
        </a:ln>
      </xdr:spPr>
    </xdr:sp>
    <xdr:clientData/>
  </xdr:twoCellAnchor>
  <xdr:twoCellAnchor>
    <xdr:from>
      <xdr:col>6</xdr:col>
      <xdr:colOff>457200</xdr:colOff>
      <xdr:row>23</xdr:row>
      <xdr:rowOff>19050</xdr:rowOff>
    </xdr:from>
    <xdr:to>
      <xdr:col>6</xdr:col>
      <xdr:colOff>609600</xdr:colOff>
      <xdr:row>23</xdr:row>
      <xdr:rowOff>171450</xdr:rowOff>
    </xdr:to>
    <xdr:sp macro="" textlink="">
      <xdr:nvSpPr>
        <xdr:cNvPr id="25" name="Rectangle 185"/>
        <xdr:cNvSpPr>
          <a:spLocks noChangeArrowheads="1"/>
        </xdr:cNvSpPr>
      </xdr:nvSpPr>
      <xdr:spPr bwMode="auto">
        <a:xfrm>
          <a:off x="3324225" y="4381500"/>
          <a:ext cx="152400" cy="152400"/>
        </a:xfrm>
        <a:prstGeom prst="rect">
          <a:avLst/>
        </a:prstGeom>
        <a:noFill/>
        <a:ln w="9525">
          <a:solidFill>
            <a:srgbClr val="000000"/>
          </a:solidFill>
          <a:miter lim="800000"/>
          <a:headEnd/>
          <a:tailEnd/>
        </a:ln>
      </xdr:spPr>
    </xdr:sp>
    <xdr:clientData/>
  </xdr:twoCellAnchor>
  <xdr:twoCellAnchor>
    <xdr:from>
      <xdr:col>5</xdr:col>
      <xdr:colOff>142875</xdr:colOff>
      <xdr:row>25</xdr:row>
      <xdr:rowOff>28575</xdr:rowOff>
    </xdr:from>
    <xdr:to>
      <xdr:col>6</xdr:col>
      <xdr:colOff>47625</xdr:colOff>
      <xdr:row>25</xdr:row>
      <xdr:rowOff>180975</xdr:rowOff>
    </xdr:to>
    <xdr:sp macro="" textlink="">
      <xdr:nvSpPr>
        <xdr:cNvPr id="26" name="Rectangle 186"/>
        <xdr:cNvSpPr>
          <a:spLocks noChangeArrowheads="1"/>
        </xdr:cNvSpPr>
      </xdr:nvSpPr>
      <xdr:spPr bwMode="auto">
        <a:xfrm>
          <a:off x="2762250" y="4772025"/>
          <a:ext cx="152400" cy="152400"/>
        </a:xfrm>
        <a:prstGeom prst="rect">
          <a:avLst/>
        </a:prstGeom>
        <a:noFill/>
        <a:ln w="9525">
          <a:solidFill>
            <a:srgbClr val="000000"/>
          </a:solidFill>
          <a:miter lim="800000"/>
          <a:headEnd/>
          <a:tailEnd/>
        </a:ln>
      </xdr:spPr>
    </xdr:sp>
    <xdr:clientData/>
  </xdr:twoCellAnchor>
  <xdr:twoCellAnchor>
    <xdr:from>
      <xdr:col>6</xdr:col>
      <xdr:colOff>457200</xdr:colOff>
      <xdr:row>25</xdr:row>
      <xdr:rowOff>28575</xdr:rowOff>
    </xdr:from>
    <xdr:to>
      <xdr:col>6</xdr:col>
      <xdr:colOff>609600</xdr:colOff>
      <xdr:row>25</xdr:row>
      <xdr:rowOff>180975</xdr:rowOff>
    </xdr:to>
    <xdr:sp macro="" textlink="">
      <xdr:nvSpPr>
        <xdr:cNvPr id="27" name="Rectangle 187"/>
        <xdr:cNvSpPr>
          <a:spLocks noChangeArrowheads="1"/>
        </xdr:cNvSpPr>
      </xdr:nvSpPr>
      <xdr:spPr bwMode="auto">
        <a:xfrm>
          <a:off x="3324225" y="4772025"/>
          <a:ext cx="152400" cy="152400"/>
        </a:xfrm>
        <a:prstGeom prst="rect">
          <a:avLst/>
        </a:prstGeom>
        <a:noFill/>
        <a:ln w="9525">
          <a:solidFill>
            <a:srgbClr val="000000"/>
          </a:solidFill>
          <a:miter lim="800000"/>
          <a:headEnd/>
          <a:tailEnd/>
        </a:ln>
      </xdr:spPr>
    </xdr:sp>
    <xdr:clientData/>
  </xdr:twoCellAnchor>
  <xdr:twoCellAnchor>
    <xdr:from>
      <xdr:col>2</xdr:col>
      <xdr:colOff>333375</xdr:colOff>
      <xdr:row>26</xdr:row>
      <xdr:rowOff>47625</xdr:rowOff>
    </xdr:from>
    <xdr:to>
      <xdr:col>3</xdr:col>
      <xdr:colOff>66675</xdr:colOff>
      <xdr:row>26</xdr:row>
      <xdr:rowOff>200025</xdr:rowOff>
    </xdr:to>
    <xdr:sp macro="" textlink="">
      <xdr:nvSpPr>
        <xdr:cNvPr id="28" name="Rectangle 188"/>
        <xdr:cNvSpPr>
          <a:spLocks noChangeArrowheads="1"/>
        </xdr:cNvSpPr>
      </xdr:nvSpPr>
      <xdr:spPr bwMode="auto">
        <a:xfrm>
          <a:off x="1781175" y="5000625"/>
          <a:ext cx="152400" cy="152400"/>
        </a:xfrm>
        <a:prstGeom prst="rect">
          <a:avLst/>
        </a:prstGeom>
        <a:noFill/>
        <a:ln w="9525">
          <a:solidFill>
            <a:srgbClr val="000000"/>
          </a:solidFill>
          <a:miter lim="800000"/>
          <a:headEnd/>
          <a:tailEnd/>
        </a:ln>
      </xdr:spPr>
    </xdr:sp>
    <xdr:clientData/>
  </xdr:twoCellAnchor>
  <xdr:twoCellAnchor>
    <xdr:from>
      <xdr:col>4</xdr:col>
      <xdr:colOff>104775</xdr:colOff>
      <xdr:row>26</xdr:row>
      <xdr:rowOff>47625</xdr:rowOff>
    </xdr:from>
    <xdr:to>
      <xdr:col>4</xdr:col>
      <xdr:colOff>257175</xdr:colOff>
      <xdr:row>26</xdr:row>
      <xdr:rowOff>200025</xdr:rowOff>
    </xdr:to>
    <xdr:sp macro="" textlink="">
      <xdr:nvSpPr>
        <xdr:cNvPr id="29" name="Rectangle 189"/>
        <xdr:cNvSpPr>
          <a:spLocks noChangeArrowheads="1"/>
        </xdr:cNvSpPr>
      </xdr:nvSpPr>
      <xdr:spPr bwMode="auto">
        <a:xfrm>
          <a:off x="2352675" y="5000625"/>
          <a:ext cx="152400" cy="152400"/>
        </a:xfrm>
        <a:prstGeom prst="rect">
          <a:avLst/>
        </a:prstGeom>
        <a:noFill/>
        <a:ln w="9525">
          <a:solidFill>
            <a:srgbClr val="000000"/>
          </a:solidFill>
          <a:miter lim="800000"/>
          <a:headEnd/>
          <a:tailEnd/>
        </a:ln>
      </xdr:spPr>
    </xdr:sp>
    <xdr:clientData/>
  </xdr:twoCellAnchor>
  <xdr:twoCellAnchor>
    <xdr:from>
      <xdr:col>9</xdr:col>
      <xdr:colOff>66675</xdr:colOff>
      <xdr:row>25</xdr:row>
      <xdr:rowOff>28575</xdr:rowOff>
    </xdr:from>
    <xdr:to>
      <xdr:col>9</xdr:col>
      <xdr:colOff>219075</xdr:colOff>
      <xdr:row>25</xdr:row>
      <xdr:rowOff>180975</xdr:rowOff>
    </xdr:to>
    <xdr:sp macro="" textlink="">
      <xdr:nvSpPr>
        <xdr:cNvPr id="30" name="Rectangle 190"/>
        <xdr:cNvSpPr>
          <a:spLocks noChangeArrowheads="1"/>
        </xdr:cNvSpPr>
      </xdr:nvSpPr>
      <xdr:spPr bwMode="auto">
        <a:xfrm>
          <a:off x="5800725" y="4772025"/>
          <a:ext cx="152400" cy="152400"/>
        </a:xfrm>
        <a:prstGeom prst="rect">
          <a:avLst/>
        </a:prstGeom>
        <a:noFill/>
        <a:ln w="9525">
          <a:solidFill>
            <a:srgbClr val="000000"/>
          </a:solidFill>
          <a:miter lim="800000"/>
          <a:headEnd/>
          <a:tailEnd/>
        </a:ln>
      </xdr:spPr>
    </xdr:sp>
    <xdr:clientData/>
  </xdr:twoCellAnchor>
  <xdr:twoCellAnchor>
    <xdr:from>
      <xdr:col>10</xdr:col>
      <xdr:colOff>190500</xdr:colOff>
      <xdr:row>25</xdr:row>
      <xdr:rowOff>28575</xdr:rowOff>
    </xdr:from>
    <xdr:to>
      <xdr:col>10</xdr:col>
      <xdr:colOff>342900</xdr:colOff>
      <xdr:row>25</xdr:row>
      <xdr:rowOff>180975</xdr:rowOff>
    </xdr:to>
    <xdr:sp macro="" textlink="">
      <xdr:nvSpPr>
        <xdr:cNvPr id="31" name="Rectangle 191"/>
        <xdr:cNvSpPr>
          <a:spLocks noChangeArrowheads="1"/>
        </xdr:cNvSpPr>
      </xdr:nvSpPr>
      <xdr:spPr bwMode="auto">
        <a:xfrm>
          <a:off x="6372225" y="4772025"/>
          <a:ext cx="152400" cy="152400"/>
        </a:xfrm>
        <a:prstGeom prst="rect">
          <a:avLst/>
        </a:prstGeom>
        <a:noFill/>
        <a:ln w="9525">
          <a:solidFill>
            <a:srgbClr val="000000"/>
          </a:solidFill>
          <a:miter lim="800000"/>
          <a:headEnd/>
          <a:tailEnd/>
        </a:ln>
      </xdr:spPr>
    </xdr:sp>
    <xdr:clientData/>
  </xdr:twoCellAnchor>
  <xdr:twoCellAnchor>
    <xdr:from>
      <xdr:col>15</xdr:col>
      <xdr:colOff>352425</xdr:colOff>
      <xdr:row>36</xdr:row>
      <xdr:rowOff>133350</xdr:rowOff>
    </xdr:from>
    <xdr:to>
      <xdr:col>16</xdr:col>
      <xdr:colOff>847725</xdr:colOff>
      <xdr:row>45</xdr:row>
      <xdr:rowOff>28575</xdr:rowOff>
    </xdr:to>
    <xdr:sp macro="" textlink="">
      <xdr:nvSpPr>
        <xdr:cNvPr id="32" name="Left Arrow Callout 31"/>
        <xdr:cNvSpPr/>
      </xdr:nvSpPr>
      <xdr:spPr bwMode="auto">
        <a:xfrm>
          <a:off x="8715375" y="7077075"/>
          <a:ext cx="1228725" cy="1724025"/>
        </a:xfrm>
        <a:prstGeom prst="leftArrowCallout">
          <a:avLst/>
        </a:prstGeom>
        <a:solidFill>
          <a:srgbClr val="C000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en-US" sz="1100">
              <a:solidFill>
                <a:schemeClr val="bg1"/>
              </a:solidFill>
            </a:rPr>
            <a:t>Select</a:t>
          </a:r>
          <a:r>
            <a:rPr lang="en-US" sz="1100" baseline="0">
              <a:solidFill>
                <a:schemeClr val="bg1"/>
              </a:solidFill>
            </a:rPr>
            <a:t> Official from dropdown menu in box 13. That will automatically populate contact info in boxes 12 and 13</a:t>
          </a:r>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61633</xdr:rowOff>
    </xdr:from>
    <xdr:to>
      <xdr:col>8</xdr:col>
      <xdr:colOff>201706</xdr:colOff>
      <xdr:row>6</xdr:row>
      <xdr:rowOff>112058</xdr:rowOff>
    </xdr:to>
    <xdr:sp macro="" textlink="">
      <xdr:nvSpPr>
        <xdr:cNvPr id="1041" name="Text Box 17"/>
        <xdr:cNvSpPr txBox="1">
          <a:spLocks noChangeArrowheads="1"/>
        </xdr:cNvSpPr>
      </xdr:nvSpPr>
      <xdr:spPr bwMode="auto">
        <a:xfrm>
          <a:off x="0" y="846045"/>
          <a:ext cx="6252882" cy="588307"/>
        </a:xfrm>
        <a:prstGeom prst="rect">
          <a:avLst/>
        </a:prstGeom>
        <a:solidFill>
          <a:srgbClr val="CCFFCC"/>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Budget info </a:t>
          </a:r>
          <a:r>
            <a:rPr lang="en-US" sz="1200" b="0" i="0" u="none" strike="noStrike" baseline="0">
              <a:solidFill>
                <a:srgbClr val="000000"/>
              </a:solidFill>
              <a:latin typeface="Arial"/>
              <a:cs typeface="Arial"/>
            </a:rPr>
            <a:t>from this page will automatically fill into the </a:t>
          </a:r>
          <a:r>
            <a:rPr lang="en-US" sz="1200" b="1" i="0" u="none" strike="noStrike" baseline="0">
              <a:solidFill>
                <a:srgbClr val="000000"/>
              </a:solidFill>
              <a:latin typeface="Arial"/>
              <a:cs typeface="Arial"/>
            </a:rPr>
            <a:t>Form Page 4</a:t>
          </a:r>
          <a:r>
            <a:rPr lang="en-US" sz="12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and 5 .  </a:t>
          </a:r>
        </a:p>
        <a:p>
          <a:pPr algn="l" rtl="0">
            <a:defRPr sz="1000"/>
          </a:pPr>
          <a:r>
            <a:rPr lang="en-US" sz="1200" b="0" i="0" u="none" strike="noStrike" baseline="0">
              <a:solidFill>
                <a:srgbClr val="000000"/>
              </a:solidFill>
              <a:latin typeface="Arial"/>
              <a:cs typeface="Arial"/>
            </a:rPr>
            <a:t>Highlighted boxes in yellow and marked in </a:t>
          </a:r>
          <a:r>
            <a:rPr lang="en-US" sz="1200" b="1" i="0" u="none" strike="noStrike" baseline="0">
              <a:solidFill>
                <a:srgbClr val="000000"/>
              </a:solidFill>
              <a:latin typeface="Arial"/>
              <a:cs typeface="Arial"/>
            </a:rPr>
            <a:t>Red bold </a:t>
          </a:r>
          <a:r>
            <a:rPr lang="en-US" sz="1200" b="0" i="0" u="none" strike="noStrike" baseline="0">
              <a:solidFill>
                <a:srgbClr val="000000"/>
              </a:solidFill>
              <a:latin typeface="Arial"/>
              <a:cs typeface="Arial"/>
            </a:rPr>
            <a:t>are mandatory for Salary calculation.                                 Highlighted boxes in dark gray show automatic calculations of fringe benefits &amp; indirect cost.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228600</xdr:colOff>
      <xdr:row>29</xdr:row>
      <xdr:rowOff>85725</xdr:rowOff>
    </xdr:from>
    <xdr:to>
      <xdr:col>8</xdr:col>
      <xdr:colOff>638175</xdr:colOff>
      <xdr:row>29</xdr:row>
      <xdr:rowOff>85725</xdr:rowOff>
    </xdr:to>
    <xdr:sp macro="" textlink="">
      <xdr:nvSpPr>
        <xdr:cNvPr id="5121" name="Line 1"/>
        <xdr:cNvSpPr>
          <a:spLocks noChangeShapeType="1"/>
        </xdr:cNvSpPr>
      </xdr:nvSpPr>
      <xdr:spPr bwMode="auto">
        <a:xfrm>
          <a:off x="3714750" y="5334000"/>
          <a:ext cx="1057275" cy="0"/>
        </a:xfrm>
        <a:prstGeom prst="line">
          <a:avLst/>
        </a:prstGeom>
        <a:noFill/>
        <a:ln w="9525">
          <a:solidFill>
            <a:srgbClr val="000000"/>
          </a:solidFill>
          <a:round/>
          <a:headEnd/>
          <a:tailEnd type="triangle" w="med" len="med"/>
        </a:ln>
      </xdr:spPr>
    </xdr:sp>
    <xdr:clientData/>
  </xdr:twoCellAnchor>
  <xdr:twoCellAnchor>
    <xdr:from>
      <xdr:col>8</xdr:col>
      <xdr:colOff>76200</xdr:colOff>
      <xdr:row>62</xdr:row>
      <xdr:rowOff>133350</xdr:rowOff>
    </xdr:from>
    <xdr:to>
      <xdr:col>8</xdr:col>
      <xdr:colOff>409575</xdr:colOff>
      <xdr:row>62</xdr:row>
      <xdr:rowOff>133350</xdr:rowOff>
    </xdr:to>
    <xdr:sp macro="" textlink="">
      <xdr:nvSpPr>
        <xdr:cNvPr id="5123" name="Line 3"/>
        <xdr:cNvSpPr>
          <a:spLocks noChangeShapeType="1"/>
        </xdr:cNvSpPr>
      </xdr:nvSpPr>
      <xdr:spPr bwMode="auto">
        <a:xfrm>
          <a:off x="4210050" y="11277600"/>
          <a:ext cx="3333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228600</xdr:colOff>
      <xdr:row>30</xdr:row>
      <xdr:rowOff>85725</xdr:rowOff>
    </xdr:from>
    <xdr:to>
      <xdr:col>8</xdr:col>
      <xdr:colOff>638175</xdr:colOff>
      <xdr:row>30</xdr:row>
      <xdr:rowOff>85725</xdr:rowOff>
    </xdr:to>
    <xdr:sp macro="" textlink="">
      <xdr:nvSpPr>
        <xdr:cNvPr id="2" name="Line 1"/>
        <xdr:cNvSpPr>
          <a:spLocks noChangeShapeType="1"/>
        </xdr:cNvSpPr>
      </xdr:nvSpPr>
      <xdr:spPr bwMode="auto">
        <a:xfrm>
          <a:off x="3714750" y="5381625"/>
          <a:ext cx="1057275" cy="0"/>
        </a:xfrm>
        <a:prstGeom prst="line">
          <a:avLst/>
        </a:prstGeom>
        <a:noFill/>
        <a:ln w="9525">
          <a:solidFill>
            <a:srgbClr val="000000"/>
          </a:solidFill>
          <a:round/>
          <a:headEnd/>
          <a:tailEnd type="triangle" w="med" len="med"/>
        </a:ln>
      </xdr:spPr>
    </xdr:sp>
    <xdr:clientData/>
  </xdr:twoCellAnchor>
  <xdr:twoCellAnchor>
    <xdr:from>
      <xdr:col>8</xdr:col>
      <xdr:colOff>76200</xdr:colOff>
      <xdr:row>63</xdr:row>
      <xdr:rowOff>133350</xdr:rowOff>
    </xdr:from>
    <xdr:to>
      <xdr:col>8</xdr:col>
      <xdr:colOff>409575</xdr:colOff>
      <xdr:row>63</xdr:row>
      <xdr:rowOff>133350</xdr:rowOff>
    </xdr:to>
    <xdr:sp macro="" textlink="">
      <xdr:nvSpPr>
        <xdr:cNvPr id="3" name="Line 3"/>
        <xdr:cNvSpPr>
          <a:spLocks noChangeShapeType="1"/>
        </xdr:cNvSpPr>
      </xdr:nvSpPr>
      <xdr:spPr bwMode="auto">
        <a:xfrm>
          <a:off x="4210050" y="11325225"/>
          <a:ext cx="333375"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276225</xdr:colOff>
      <xdr:row>58</xdr:row>
      <xdr:rowOff>133350</xdr:rowOff>
    </xdr:from>
    <xdr:to>
      <xdr:col>8</xdr:col>
      <xdr:colOff>781050</xdr:colOff>
      <xdr:row>58</xdr:row>
      <xdr:rowOff>133350</xdr:rowOff>
    </xdr:to>
    <xdr:sp macro="" textlink="">
      <xdr:nvSpPr>
        <xdr:cNvPr id="6147" name="Line 3"/>
        <xdr:cNvSpPr>
          <a:spLocks noChangeShapeType="1"/>
        </xdr:cNvSpPr>
      </xdr:nvSpPr>
      <xdr:spPr bwMode="auto">
        <a:xfrm>
          <a:off x="3686175" y="10715625"/>
          <a:ext cx="504825" cy="0"/>
        </a:xfrm>
        <a:prstGeom prst="line">
          <a:avLst/>
        </a:prstGeom>
        <a:noFill/>
        <a:ln w="9525">
          <a:solidFill>
            <a:srgbClr val="000000"/>
          </a:solidFill>
          <a:round/>
          <a:headEnd/>
          <a:tailEnd/>
        </a:ln>
      </xdr:spPr>
    </xdr:sp>
    <xdr:clientData/>
  </xdr:twoCellAnchor>
  <xdr:twoCellAnchor editAs="oneCell">
    <xdr:from>
      <xdr:col>0</xdr:col>
      <xdr:colOff>38100</xdr:colOff>
      <xdr:row>60</xdr:row>
      <xdr:rowOff>9525</xdr:rowOff>
    </xdr:from>
    <xdr:to>
      <xdr:col>0</xdr:col>
      <xdr:colOff>171450</xdr:colOff>
      <xdr:row>61</xdr:row>
      <xdr:rowOff>9525</xdr:rowOff>
    </xdr:to>
    <xdr:pic>
      <xdr:nvPicPr>
        <xdr:cNvPr id="6148"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38100" y="10896600"/>
          <a:ext cx="133350" cy="142875"/>
        </a:xfrm>
        <a:prstGeom prst="rect">
          <a:avLst/>
        </a:prstGeom>
        <a:noFill/>
        <a:ln w="1">
          <a:noFill/>
          <a:miter lim="800000"/>
          <a:headEnd/>
          <a:tailEnd/>
        </a:ln>
        <a:effectLst/>
      </xdr:spPr>
    </xdr:pic>
    <xdr:clientData/>
  </xdr:twoCellAnchor>
  <xdr:twoCellAnchor editAs="oneCell">
    <xdr:from>
      <xdr:col>11</xdr:col>
      <xdr:colOff>904875</xdr:colOff>
      <xdr:row>60</xdr:row>
      <xdr:rowOff>9525</xdr:rowOff>
    </xdr:from>
    <xdr:to>
      <xdr:col>11</xdr:col>
      <xdr:colOff>1028700</xdr:colOff>
      <xdr:row>61</xdr:row>
      <xdr:rowOff>9525</xdr:rowOff>
    </xdr:to>
    <xdr:pic>
      <xdr:nvPicPr>
        <xdr:cNvPr id="614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7543800" y="10896600"/>
          <a:ext cx="123825" cy="142875"/>
        </a:xfrm>
        <a:prstGeom prst="rect">
          <a:avLst/>
        </a:prstGeom>
        <a:noFill/>
        <a:ln w="1">
          <a:noFill/>
          <a:miter lim="800000"/>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29</xdr:row>
      <xdr:rowOff>0</xdr:rowOff>
    </xdr:from>
    <xdr:to>
      <xdr:col>3</xdr:col>
      <xdr:colOff>0</xdr:colOff>
      <xdr:row>29</xdr:row>
      <xdr:rowOff>0</xdr:rowOff>
    </xdr:to>
    <xdr:sp macro="" textlink="">
      <xdr:nvSpPr>
        <xdr:cNvPr id="2" name="Rectangle 1"/>
        <xdr:cNvSpPr>
          <a:spLocks noChangeArrowheads="1"/>
        </xdr:cNvSpPr>
      </xdr:nvSpPr>
      <xdr:spPr bwMode="auto">
        <a:xfrm>
          <a:off x="1943100" y="6276975"/>
          <a:ext cx="0" cy="0"/>
        </a:xfrm>
        <a:prstGeom prst="rect">
          <a:avLst/>
        </a:prstGeom>
        <a:noFill/>
        <a:ln w="9525">
          <a:solidFill>
            <a:srgbClr val="000000"/>
          </a:solidFill>
          <a:miter lim="800000"/>
          <a:headEnd/>
          <a:tailEnd/>
        </a:ln>
      </xdr:spPr>
    </xdr:sp>
    <xdr:clientData/>
  </xdr:twoCellAnchor>
  <xdr:twoCellAnchor>
    <xdr:from>
      <xdr:col>10</xdr:col>
      <xdr:colOff>981075</xdr:colOff>
      <xdr:row>9</xdr:row>
      <xdr:rowOff>152400</xdr:rowOff>
    </xdr:from>
    <xdr:to>
      <xdr:col>10</xdr:col>
      <xdr:colOff>571500</xdr:colOff>
      <xdr:row>9</xdr:row>
      <xdr:rowOff>152400</xdr:rowOff>
    </xdr:to>
    <xdr:sp macro="" textlink="">
      <xdr:nvSpPr>
        <xdr:cNvPr id="3" name="Line 2"/>
        <xdr:cNvSpPr>
          <a:spLocks noChangeShapeType="1"/>
        </xdr:cNvSpPr>
      </xdr:nvSpPr>
      <xdr:spPr bwMode="auto">
        <a:xfrm flipV="1">
          <a:off x="6886575" y="2238375"/>
          <a:ext cx="0" cy="0"/>
        </a:xfrm>
        <a:prstGeom prst="line">
          <a:avLst/>
        </a:prstGeom>
        <a:noFill/>
        <a:ln w="9525">
          <a:solidFill>
            <a:srgbClr val="000000"/>
          </a:solidFill>
          <a:round/>
          <a:headEnd/>
          <a:tailEnd/>
        </a:ln>
      </xdr:spPr>
    </xdr:sp>
    <xdr:clientData/>
  </xdr:twoCellAnchor>
  <xdr:twoCellAnchor>
    <xdr:from>
      <xdr:col>0</xdr:col>
      <xdr:colOff>104775</xdr:colOff>
      <xdr:row>6</xdr:row>
      <xdr:rowOff>104775</xdr:rowOff>
    </xdr:from>
    <xdr:to>
      <xdr:col>1</xdr:col>
      <xdr:colOff>0</xdr:colOff>
      <xdr:row>7</xdr:row>
      <xdr:rowOff>0</xdr:rowOff>
    </xdr:to>
    <xdr:sp macro="" textlink="">
      <xdr:nvSpPr>
        <xdr:cNvPr id="4" name="Rectangle 4"/>
        <xdr:cNvSpPr>
          <a:spLocks noChangeArrowheads="1"/>
        </xdr:cNvSpPr>
      </xdr:nvSpPr>
      <xdr:spPr bwMode="auto">
        <a:xfrm>
          <a:off x="104775" y="1609725"/>
          <a:ext cx="190500" cy="161925"/>
        </a:xfrm>
        <a:prstGeom prst="rect">
          <a:avLst/>
        </a:prstGeom>
        <a:noFill/>
        <a:ln w="9525">
          <a:solidFill>
            <a:srgbClr val="000000"/>
          </a:solidFill>
          <a:miter lim="800000"/>
          <a:headEnd/>
          <a:tailEnd/>
        </a:ln>
      </xdr:spPr>
    </xdr:sp>
    <xdr:clientData/>
  </xdr:twoCellAnchor>
  <xdr:twoCellAnchor>
    <xdr:from>
      <xdr:col>0</xdr:col>
      <xdr:colOff>104775</xdr:colOff>
      <xdr:row>9</xdr:row>
      <xdr:rowOff>76200</xdr:rowOff>
    </xdr:from>
    <xdr:to>
      <xdr:col>1</xdr:col>
      <xdr:colOff>0</xdr:colOff>
      <xdr:row>9</xdr:row>
      <xdr:rowOff>238125</xdr:rowOff>
    </xdr:to>
    <xdr:sp macro="" textlink="">
      <xdr:nvSpPr>
        <xdr:cNvPr id="5" name="Rectangle 7"/>
        <xdr:cNvSpPr>
          <a:spLocks noChangeArrowheads="1"/>
        </xdr:cNvSpPr>
      </xdr:nvSpPr>
      <xdr:spPr bwMode="auto">
        <a:xfrm>
          <a:off x="104775" y="2162175"/>
          <a:ext cx="190500" cy="161925"/>
        </a:xfrm>
        <a:prstGeom prst="rect">
          <a:avLst/>
        </a:prstGeom>
        <a:noFill/>
        <a:ln w="9525">
          <a:solidFill>
            <a:srgbClr val="000000"/>
          </a:solidFill>
          <a:miter lim="800000"/>
          <a:headEnd/>
          <a:tailEnd/>
        </a:ln>
      </xdr:spPr>
    </xdr:sp>
    <xdr:clientData/>
  </xdr:twoCellAnchor>
  <xdr:twoCellAnchor>
    <xdr:from>
      <xdr:col>0</xdr:col>
      <xdr:colOff>104775</xdr:colOff>
      <xdr:row>11</xdr:row>
      <xdr:rowOff>57150</xdr:rowOff>
    </xdr:from>
    <xdr:to>
      <xdr:col>1</xdr:col>
      <xdr:colOff>0</xdr:colOff>
      <xdr:row>11</xdr:row>
      <xdr:rowOff>219075</xdr:rowOff>
    </xdr:to>
    <xdr:sp macro="" textlink="">
      <xdr:nvSpPr>
        <xdr:cNvPr id="6" name="Rectangle 8"/>
        <xdr:cNvSpPr>
          <a:spLocks noChangeArrowheads="1"/>
        </xdr:cNvSpPr>
      </xdr:nvSpPr>
      <xdr:spPr bwMode="auto">
        <a:xfrm>
          <a:off x="104775" y="2638425"/>
          <a:ext cx="190500" cy="161925"/>
        </a:xfrm>
        <a:prstGeom prst="rect">
          <a:avLst/>
        </a:prstGeom>
        <a:noFill/>
        <a:ln w="9525">
          <a:solidFill>
            <a:srgbClr val="000000"/>
          </a:solidFill>
          <a:miter lim="800000"/>
          <a:headEnd/>
          <a:tailEnd/>
        </a:ln>
      </xdr:spPr>
    </xdr:sp>
    <xdr:clientData/>
  </xdr:twoCellAnchor>
  <xdr:twoCellAnchor>
    <xdr:from>
      <xdr:col>3</xdr:col>
      <xdr:colOff>381000</xdr:colOff>
      <xdr:row>20</xdr:row>
      <xdr:rowOff>9525</xdr:rowOff>
    </xdr:from>
    <xdr:to>
      <xdr:col>3</xdr:col>
      <xdr:colOff>381000</xdr:colOff>
      <xdr:row>24</xdr:row>
      <xdr:rowOff>66675</xdr:rowOff>
    </xdr:to>
    <xdr:sp macro="" textlink="">
      <xdr:nvSpPr>
        <xdr:cNvPr id="7" name="Line 9"/>
        <xdr:cNvSpPr>
          <a:spLocks noChangeShapeType="1"/>
        </xdr:cNvSpPr>
      </xdr:nvSpPr>
      <xdr:spPr bwMode="auto">
        <a:xfrm>
          <a:off x="2324100" y="4857750"/>
          <a:ext cx="0" cy="733425"/>
        </a:xfrm>
        <a:prstGeom prst="line">
          <a:avLst/>
        </a:prstGeom>
        <a:noFill/>
        <a:ln w="9525">
          <a:solidFill>
            <a:srgbClr val="000000"/>
          </a:solidFill>
          <a:round/>
          <a:headEnd/>
          <a:tailEnd/>
        </a:ln>
      </xdr:spPr>
    </xdr:sp>
    <xdr:clientData/>
  </xdr:twoCellAnchor>
  <xdr:twoCellAnchor>
    <xdr:from>
      <xdr:col>8</xdr:col>
      <xdr:colOff>238125</xdr:colOff>
      <xdr:row>20</xdr:row>
      <xdr:rowOff>9525</xdr:rowOff>
    </xdr:from>
    <xdr:to>
      <xdr:col>8</xdr:col>
      <xdr:colOff>238125</xdr:colOff>
      <xdr:row>25</xdr:row>
      <xdr:rowOff>0</xdr:rowOff>
    </xdr:to>
    <xdr:sp macro="" textlink="">
      <xdr:nvSpPr>
        <xdr:cNvPr id="8" name="Line 10"/>
        <xdr:cNvSpPr>
          <a:spLocks noChangeShapeType="1"/>
        </xdr:cNvSpPr>
      </xdr:nvSpPr>
      <xdr:spPr bwMode="auto">
        <a:xfrm>
          <a:off x="5819775" y="4857750"/>
          <a:ext cx="0" cy="733425"/>
        </a:xfrm>
        <a:prstGeom prst="line">
          <a:avLst/>
        </a:prstGeom>
        <a:noFill/>
        <a:ln w="9525">
          <a:solidFill>
            <a:srgbClr val="000000"/>
          </a:solidFill>
          <a:round/>
          <a:headEnd/>
          <a:tailEnd/>
        </a:ln>
      </xdr:spPr>
    </xdr:sp>
    <xdr:clientData/>
  </xdr:twoCellAnchor>
  <xdr:twoCellAnchor>
    <xdr:from>
      <xdr:col>5</xdr:col>
      <xdr:colOff>95250</xdr:colOff>
      <xdr:row>15</xdr:row>
      <xdr:rowOff>57150</xdr:rowOff>
    </xdr:from>
    <xdr:to>
      <xdr:col>5</xdr:col>
      <xdr:colOff>257175</xdr:colOff>
      <xdr:row>15</xdr:row>
      <xdr:rowOff>228600</xdr:rowOff>
    </xdr:to>
    <xdr:sp macro="" textlink="">
      <xdr:nvSpPr>
        <xdr:cNvPr id="9" name="Rectangle 11"/>
        <xdr:cNvSpPr>
          <a:spLocks noChangeArrowheads="1"/>
        </xdr:cNvSpPr>
      </xdr:nvSpPr>
      <xdr:spPr bwMode="auto">
        <a:xfrm>
          <a:off x="3810000" y="3800475"/>
          <a:ext cx="161925" cy="171450"/>
        </a:xfrm>
        <a:prstGeom prst="rect">
          <a:avLst/>
        </a:prstGeom>
        <a:noFill/>
        <a:ln w="9525">
          <a:solidFill>
            <a:srgbClr val="000000"/>
          </a:solidFill>
          <a:miter lim="800000"/>
          <a:headEnd/>
          <a:tailEnd/>
        </a:ln>
      </xdr:spPr>
    </xdr:sp>
    <xdr:clientData/>
  </xdr:twoCellAnchor>
  <xdr:twoCellAnchor>
    <xdr:from>
      <xdr:col>5</xdr:col>
      <xdr:colOff>800100</xdr:colOff>
      <xdr:row>15</xdr:row>
      <xdr:rowOff>76200</xdr:rowOff>
    </xdr:from>
    <xdr:to>
      <xdr:col>6</xdr:col>
      <xdr:colOff>104775</xdr:colOff>
      <xdr:row>15</xdr:row>
      <xdr:rowOff>228600</xdr:rowOff>
    </xdr:to>
    <xdr:sp macro="" textlink="">
      <xdr:nvSpPr>
        <xdr:cNvPr id="10" name="Rectangle 12"/>
        <xdr:cNvSpPr>
          <a:spLocks noChangeArrowheads="1"/>
        </xdr:cNvSpPr>
      </xdr:nvSpPr>
      <xdr:spPr bwMode="auto">
        <a:xfrm>
          <a:off x="4514850" y="3819525"/>
          <a:ext cx="161925" cy="152400"/>
        </a:xfrm>
        <a:prstGeom prst="rect">
          <a:avLst/>
        </a:prstGeom>
        <a:noFill/>
        <a:ln w="9525">
          <a:solidFill>
            <a:srgbClr val="000000"/>
          </a:solidFill>
          <a:miter lim="800000"/>
          <a:headEnd/>
          <a:tailEnd/>
        </a:ln>
      </xdr:spPr>
    </xdr:sp>
    <xdr:clientData/>
  </xdr:twoCellAnchor>
  <xdr:twoCellAnchor>
    <xdr:from>
      <xdr:col>7</xdr:col>
      <xdr:colOff>428625</xdr:colOff>
      <xdr:row>16</xdr:row>
      <xdr:rowOff>76200</xdr:rowOff>
    </xdr:from>
    <xdr:to>
      <xdr:col>7</xdr:col>
      <xdr:colOff>590550</xdr:colOff>
      <xdr:row>16</xdr:row>
      <xdr:rowOff>228600</xdr:rowOff>
    </xdr:to>
    <xdr:sp macro="" textlink="">
      <xdr:nvSpPr>
        <xdr:cNvPr id="11" name="Rectangle 13"/>
        <xdr:cNvSpPr>
          <a:spLocks noChangeArrowheads="1"/>
        </xdr:cNvSpPr>
      </xdr:nvSpPr>
      <xdr:spPr bwMode="auto">
        <a:xfrm>
          <a:off x="5381625" y="4105275"/>
          <a:ext cx="161925" cy="152400"/>
        </a:xfrm>
        <a:prstGeom prst="rect">
          <a:avLst/>
        </a:prstGeom>
        <a:noFill/>
        <a:ln w="9525">
          <a:solidFill>
            <a:srgbClr val="000000"/>
          </a:solidFill>
          <a:miter lim="800000"/>
          <a:headEnd/>
          <a:tailEnd/>
        </a:ln>
      </xdr:spPr>
    </xdr:sp>
    <xdr:clientData/>
  </xdr:twoCellAnchor>
  <xdr:twoCellAnchor>
    <xdr:from>
      <xdr:col>0</xdr:col>
      <xdr:colOff>104775</xdr:colOff>
      <xdr:row>32</xdr:row>
      <xdr:rowOff>95250</xdr:rowOff>
    </xdr:from>
    <xdr:to>
      <xdr:col>1</xdr:col>
      <xdr:colOff>9525</xdr:colOff>
      <xdr:row>32</xdr:row>
      <xdr:rowOff>257175</xdr:rowOff>
    </xdr:to>
    <xdr:sp macro="" textlink="">
      <xdr:nvSpPr>
        <xdr:cNvPr id="12" name="Rectangle 18"/>
        <xdr:cNvSpPr>
          <a:spLocks noChangeArrowheads="1"/>
        </xdr:cNvSpPr>
      </xdr:nvSpPr>
      <xdr:spPr bwMode="auto">
        <a:xfrm>
          <a:off x="104775" y="7153275"/>
          <a:ext cx="200025" cy="161925"/>
        </a:xfrm>
        <a:prstGeom prst="rect">
          <a:avLst/>
        </a:prstGeom>
        <a:noFill/>
        <a:ln w="9525">
          <a:solidFill>
            <a:srgbClr val="000000"/>
          </a:solidFill>
          <a:miter lim="800000"/>
          <a:headEnd/>
          <a:tailEnd/>
        </a:ln>
      </xdr:spPr>
    </xdr:sp>
    <xdr:clientData/>
  </xdr:twoCellAnchor>
  <xdr:twoCellAnchor>
    <xdr:from>
      <xdr:col>8</xdr:col>
      <xdr:colOff>361950</xdr:colOff>
      <xdr:row>30</xdr:row>
      <xdr:rowOff>76200</xdr:rowOff>
    </xdr:from>
    <xdr:to>
      <xdr:col>9</xdr:col>
      <xdr:colOff>133350</xdr:colOff>
      <xdr:row>31</xdr:row>
      <xdr:rowOff>0</xdr:rowOff>
    </xdr:to>
    <xdr:sp macro="" textlink="">
      <xdr:nvSpPr>
        <xdr:cNvPr id="13" name="Rectangle 20"/>
        <xdr:cNvSpPr>
          <a:spLocks noChangeArrowheads="1"/>
        </xdr:cNvSpPr>
      </xdr:nvSpPr>
      <xdr:spPr bwMode="auto">
        <a:xfrm>
          <a:off x="5943600" y="6581775"/>
          <a:ext cx="200025" cy="200025"/>
        </a:xfrm>
        <a:prstGeom prst="rect">
          <a:avLst/>
        </a:prstGeom>
        <a:noFill/>
        <a:ln w="9525">
          <a:solidFill>
            <a:srgbClr val="000000"/>
          </a:solidFill>
          <a:miter lim="800000"/>
          <a:headEnd/>
          <a:tailEnd/>
        </a:ln>
      </xdr:spPr>
    </xdr:sp>
    <xdr:clientData/>
  </xdr:twoCellAnchor>
  <xdr:twoCellAnchor>
    <xdr:from>
      <xdr:col>0</xdr:col>
      <xdr:colOff>104775</xdr:colOff>
      <xdr:row>42</xdr:row>
      <xdr:rowOff>0</xdr:rowOff>
    </xdr:from>
    <xdr:to>
      <xdr:col>1</xdr:col>
      <xdr:colOff>9525</xdr:colOff>
      <xdr:row>42</xdr:row>
      <xdr:rowOff>180975</xdr:rowOff>
    </xdr:to>
    <xdr:sp macro="" textlink="">
      <xdr:nvSpPr>
        <xdr:cNvPr id="14" name="Rectangle 21"/>
        <xdr:cNvSpPr>
          <a:spLocks noChangeArrowheads="1"/>
        </xdr:cNvSpPr>
      </xdr:nvSpPr>
      <xdr:spPr bwMode="auto">
        <a:xfrm>
          <a:off x="104775" y="9620250"/>
          <a:ext cx="200025" cy="180975"/>
        </a:xfrm>
        <a:prstGeom prst="rect">
          <a:avLst/>
        </a:prstGeom>
        <a:noFill/>
        <a:ln w="9525">
          <a:solidFill>
            <a:srgbClr val="000000"/>
          </a:solidFill>
          <a:miter lim="800000"/>
          <a:headEnd/>
          <a:tailEnd/>
        </a:ln>
      </xdr:spPr>
    </xdr:sp>
    <xdr:clientData/>
  </xdr:twoCellAnchor>
  <xdr:twoCellAnchor>
    <xdr:from>
      <xdr:col>0</xdr:col>
      <xdr:colOff>104775</xdr:colOff>
      <xdr:row>43</xdr:row>
      <xdr:rowOff>0</xdr:rowOff>
    </xdr:from>
    <xdr:to>
      <xdr:col>1</xdr:col>
      <xdr:colOff>9525</xdr:colOff>
      <xdr:row>43</xdr:row>
      <xdr:rowOff>180975</xdr:rowOff>
    </xdr:to>
    <xdr:sp macro="" textlink="">
      <xdr:nvSpPr>
        <xdr:cNvPr id="15" name="Rectangle 22"/>
        <xdr:cNvSpPr>
          <a:spLocks noChangeArrowheads="1"/>
        </xdr:cNvSpPr>
      </xdr:nvSpPr>
      <xdr:spPr bwMode="auto">
        <a:xfrm>
          <a:off x="104775" y="9877425"/>
          <a:ext cx="200025" cy="180975"/>
        </a:xfrm>
        <a:prstGeom prst="rect">
          <a:avLst/>
        </a:prstGeom>
        <a:noFill/>
        <a:ln w="9525">
          <a:solidFill>
            <a:srgbClr val="000000"/>
          </a:solidFill>
          <a:miter lim="800000"/>
          <a:headEnd/>
          <a:tailEnd/>
        </a:ln>
      </xdr:spPr>
    </xdr:sp>
    <xdr:clientData/>
  </xdr:twoCellAnchor>
  <xdr:twoCellAnchor>
    <xdr:from>
      <xdr:col>4</xdr:col>
      <xdr:colOff>447675</xdr:colOff>
      <xdr:row>42</xdr:row>
      <xdr:rowOff>47625</xdr:rowOff>
    </xdr:from>
    <xdr:to>
      <xdr:col>4</xdr:col>
      <xdr:colOff>647700</xdr:colOff>
      <xdr:row>42</xdr:row>
      <xdr:rowOff>238125</xdr:rowOff>
    </xdr:to>
    <xdr:sp macro="" textlink="">
      <xdr:nvSpPr>
        <xdr:cNvPr id="16" name="Rectangle 23"/>
        <xdr:cNvSpPr>
          <a:spLocks noChangeArrowheads="1"/>
        </xdr:cNvSpPr>
      </xdr:nvSpPr>
      <xdr:spPr bwMode="auto">
        <a:xfrm>
          <a:off x="3371850" y="9667875"/>
          <a:ext cx="200025" cy="190500"/>
        </a:xfrm>
        <a:prstGeom prst="rect">
          <a:avLst/>
        </a:prstGeom>
        <a:noFill/>
        <a:ln w="9525">
          <a:solidFill>
            <a:srgbClr val="000000"/>
          </a:solidFill>
          <a:miter lim="800000"/>
          <a:headEnd/>
          <a:tailEnd/>
        </a:ln>
      </xdr:spPr>
    </xdr:sp>
    <xdr:clientData/>
  </xdr:twoCellAnchor>
  <xdr:twoCellAnchor>
    <xdr:from>
      <xdr:col>3</xdr:col>
      <xdr:colOff>666750</xdr:colOff>
      <xdr:row>45</xdr:row>
      <xdr:rowOff>0</xdr:rowOff>
    </xdr:from>
    <xdr:to>
      <xdr:col>4</xdr:col>
      <xdr:colOff>85725</xdr:colOff>
      <xdr:row>45</xdr:row>
      <xdr:rowOff>0</xdr:rowOff>
    </xdr:to>
    <xdr:sp macro="" textlink="">
      <xdr:nvSpPr>
        <xdr:cNvPr id="17" name="Text Box 24"/>
        <xdr:cNvSpPr txBox="1">
          <a:spLocks noChangeArrowheads="1"/>
        </xdr:cNvSpPr>
      </xdr:nvSpPr>
      <xdr:spPr bwMode="auto">
        <a:xfrm>
          <a:off x="2609850" y="10344150"/>
          <a:ext cx="400050" cy="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Yes</a:t>
          </a:r>
        </a:p>
      </xdr:txBody>
    </xdr:sp>
    <xdr:clientData/>
  </xdr:twoCellAnchor>
  <xdr:twoCellAnchor>
    <xdr:from>
      <xdr:col>0</xdr:col>
      <xdr:colOff>104775</xdr:colOff>
      <xdr:row>4</xdr:row>
      <xdr:rowOff>76200</xdr:rowOff>
    </xdr:from>
    <xdr:to>
      <xdr:col>1</xdr:col>
      <xdr:colOff>0</xdr:colOff>
      <xdr:row>4</xdr:row>
      <xdr:rowOff>238125</xdr:rowOff>
    </xdr:to>
    <xdr:sp macro="" textlink="">
      <xdr:nvSpPr>
        <xdr:cNvPr id="18" name="Rectangle 26"/>
        <xdr:cNvSpPr>
          <a:spLocks noChangeArrowheads="1"/>
        </xdr:cNvSpPr>
      </xdr:nvSpPr>
      <xdr:spPr bwMode="auto">
        <a:xfrm>
          <a:off x="104775" y="1047750"/>
          <a:ext cx="190500" cy="161925"/>
        </a:xfrm>
        <a:prstGeom prst="rect">
          <a:avLst/>
        </a:prstGeom>
        <a:noFill/>
        <a:ln w="9525">
          <a:solidFill>
            <a:srgbClr val="000000"/>
          </a:solidFill>
          <a:miter lim="800000"/>
          <a:headEnd/>
          <a:tailEnd/>
        </a:ln>
      </xdr:spPr>
    </xdr:sp>
    <xdr:clientData/>
  </xdr:twoCellAnchor>
  <xdr:twoCellAnchor>
    <xdr:from>
      <xdr:col>10</xdr:col>
      <xdr:colOff>276225</xdr:colOff>
      <xdr:row>42</xdr:row>
      <xdr:rowOff>57150</xdr:rowOff>
    </xdr:from>
    <xdr:to>
      <xdr:col>10</xdr:col>
      <xdr:colOff>476250</xdr:colOff>
      <xdr:row>42</xdr:row>
      <xdr:rowOff>247650</xdr:rowOff>
    </xdr:to>
    <xdr:sp macro="" textlink="">
      <xdr:nvSpPr>
        <xdr:cNvPr id="19" name="Rectangle 27"/>
        <xdr:cNvSpPr>
          <a:spLocks noChangeArrowheads="1"/>
        </xdr:cNvSpPr>
      </xdr:nvSpPr>
      <xdr:spPr bwMode="auto">
        <a:xfrm>
          <a:off x="6591300" y="9677400"/>
          <a:ext cx="200025" cy="190500"/>
        </a:xfrm>
        <a:prstGeom prst="rect">
          <a:avLst/>
        </a:prstGeom>
        <a:noFill/>
        <a:ln w="9525">
          <a:solidFill>
            <a:srgbClr val="000000"/>
          </a:solidFill>
          <a:miter lim="800000"/>
          <a:headEnd/>
          <a:tailEnd/>
        </a:ln>
      </xdr:spPr>
    </xdr:sp>
    <xdr:clientData/>
  </xdr:twoCellAnchor>
  <xdr:twoCellAnchor>
    <xdr:from>
      <xdr:col>0</xdr:col>
      <xdr:colOff>104775</xdr:colOff>
      <xdr:row>13</xdr:row>
      <xdr:rowOff>57150</xdr:rowOff>
    </xdr:from>
    <xdr:to>
      <xdr:col>1</xdr:col>
      <xdr:colOff>0</xdr:colOff>
      <xdr:row>13</xdr:row>
      <xdr:rowOff>219075</xdr:rowOff>
    </xdr:to>
    <xdr:sp macro="" textlink="">
      <xdr:nvSpPr>
        <xdr:cNvPr id="20" name="Rectangle 32"/>
        <xdr:cNvSpPr>
          <a:spLocks noChangeArrowheads="1"/>
        </xdr:cNvSpPr>
      </xdr:nvSpPr>
      <xdr:spPr bwMode="auto">
        <a:xfrm>
          <a:off x="104775" y="3143250"/>
          <a:ext cx="190500" cy="161925"/>
        </a:xfrm>
        <a:prstGeom prst="rect">
          <a:avLst/>
        </a:prstGeom>
        <a:noFill/>
        <a:ln w="9525">
          <a:solidFill>
            <a:srgbClr val="000000"/>
          </a:solidFill>
          <a:miter lim="800000"/>
          <a:headEnd/>
          <a:tailEnd/>
        </a:ln>
      </xdr:spPr>
    </xdr:sp>
    <xdr:clientData/>
  </xdr:twoCellAnchor>
  <xdr:twoCellAnchor>
    <xdr:from>
      <xdr:col>0</xdr:col>
      <xdr:colOff>104775</xdr:colOff>
      <xdr:row>14</xdr:row>
      <xdr:rowOff>66675</xdr:rowOff>
    </xdr:from>
    <xdr:to>
      <xdr:col>1</xdr:col>
      <xdr:colOff>0</xdr:colOff>
      <xdr:row>14</xdr:row>
      <xdr:rowOff>238125</xdr:rowOff>
    </xdr:to>
    <xdr:sp macro="" textlink="">
      <xdr:nvSpPr>
        <xdr:cNvPr id="21" name="Rectangle 33"/>
        <xdr:cNvSpPr>
          <a:spLocks noChangeArrowheads="1"/>
        </xdr:cNvSpPr>
      </xdr:nvSpPr>
      <xdr:spPr bwMode="auto">
        <a:xfrm>
          <a:off x="104775" y="3438525"/>
          <a:ext cx="190500" cy="171450"/>
        </a:xfrm>
        <a:prstGeom prst="rect">
          <a:avLst/>
        </a:prstGeom>
        <a:noFill/>
        <a:ln w="9525">
          <a:solidFill>
            <a:srgbClr val="000000"/>
          </a:solidFill>
          <a:miter lim="800000"/>
          <a:headEnd/>
          <a:tailEnd/>
        </a:ln>
      </xdr:spPr>
    </xdr:sp>
    <xdr:clientData/>
  </xdr:twoCellAnchor>
  <xdr:twoCellAnchor>
    <xdr:from>
      <xdr:col>3</xdr:col>
      <xdr:colOff>76200</xdr:colOff>
      <xdr:row>14</xdr:row>
      <xdr:rowOff>66675</xdr:rowOff>
    </xdr:from>
    <xdr:to>
      <xdr:col>3</xdr:col>
      <xdr:colOff>276225</xdr:colOff>
      <xdr:row>14</xdr:row>
      <xdr:rowOff>257175</xdr:rowOff>
    </xdr:to>
    <xdr:sp macro="" textlink="">
      <xdr:nvSpPr>
        <xdr:cNvPr id="22" name="Rectangle 34"/>
        <xdr:cNvSpPr>
          <a:spLocks noChangeArrowheads="1"/>
        </xdr:cNvSpPr>
      </xdr:nvSpPr>
      <xdr:spPr bwMode="auto">
        <a:xfrm>
          <a:off x="2019300" y="3438525"/>
          <a:ext cx="200025" cy="190500"/>
        </a:xfrm>
        <a:prstGeom prst="rect">
          <a:avLst/>
        </a:prstGeom>
        <a:noFill/>
        <a:ln w="9525">
          <a:solidFill>
            <a:srgbClr val="000000"/>
          </a:solidFill>
          <a:miter lim="800000"/>
          <a:headEnd/>
          <a:tailEnd/>
        </a:ln>
      </xdr:spPr>
    </xdr:sp>
    <xdr:clientData/>
  </xdr:twoCellAnchor>
  <xdr:twoCellAnchor>
    <xdr:from>
      <xdr:col>0</xdr:col>
      <xdr:colOff>104775</xdr:colOff>
      <xdr:row>3</xdr:row>
      <xdr:rowOff>66675</xdr:rowOff>
    </xdr:from>
    <xdr:to>
      <xdr:col>1</xdr:col>
      <xdr:colOff>0</xdr:colOff>
      <xdr:row>3</xdr:row>
      <xdr:rowOff>228600</xdr:rowOff>
    </xdr:to>
    <xdr:sp macro="" textlink="">
      <xdr:nvSpPr>
        <xdr:cNvPr id="23" name="Rectangle 35"/>
        <xdr:cNvSpPr>
          <a:spLocks noChangeArrowheads="1"/>
        </xdr:cNvSpPr>
      </xdr:nvSpPr>
      <xdr:spPr bwMode="auto">
        <a:xfrm>
          <a:off x="104775" y="771525"/>
          <a:ext cx="190500" cy="161925"/>
        </a:xfrm>
        <a:prstGeom prst="rect">
          <a:avLst/>
        </a:prstGeom>
        <a:noFill/>
        <a:ln w="9525">
          <a:solidFill>
            <a:srgbClr val="000000"/>
          </a:solidFill>
          <a:miter lim="800000"/>
          <a:headEnd/>
          <a:tailEnd/>
        </a:ln>
      </xdr:spPr>
    </xdr:sp>
    <xdr:clientData/>
  </xdr:twoCellAnchor>
  <xdr:twoCellAnchor>
    <xdr:from>
      <xdr:col>7</xdr:col>
      <xdr:colOff>152400</xdr:colOff>
      <xdr:row>52</xdr:row>
      <xdr:rowOff>238125</xdr:rowOff>
    </xdr:from>
    <xdr:to>
      <xdr:col>7</xdr:col>
      <xdr:colOff>504825</xdr:colOff>
      <xdr:row>52</xdr:row>
      <xdr:rowOff>238125</xdr:rowOff>
    </xdr:to>
    <xdr:sp macro="" textlink="">
      <xdr:nvSpPr>
        <xdr:cNvPr id="24" name="Line 36"/>
        <xdr:cNvSpPr>
          <a:spLocks noChangeShapeType="1"/>
        </xdr:cNvSpPr>
      </xdr:nvSpPr>
      <xdr:spPr bwMode="auto">
        <a:xfrm flipV="1">
          <a:off x="5105400" y="12249150"/>
          <a:ext cx="352425" cy="0"/>
        </a:xfrm>
        <a:prstGeom prst="line">
          <a:avLst/>
        </a:prstGeom>
        <a:noFill/>
        <a:ln w="9525">
          <a:solidFill>
            <a:srgbClr val="000000"/>
          </a:solidFill>
          <a:round/>
          <a:headEnd/>
          <a:tailEnd/>
        </a:ln>
      </xdr:spPr>
    </xdr:sp>
    <xdr:clientData/>
  </xdr:twoCellAnchor>
  <xdr:twoCellAnchor>
    <xdr:from>
      <xdr:col>12</xdr:col>
      <xdr:colOff>514350</xdr:colOff>
      <xdr:row>51</xdr:row>
      <xdr:rowOff>9525</xdr:rowOff>
    </xdr:from>
    <xdr:to>
      <xdr:col>13</xdr:col>
      <xdr:colOff>123825</xdr:colOff>
      <xdr:row>51</xdr:row>
      <xdr:rowOff>152400</xdr:rowOff>
    </xdr:to>
    <xdr:sp macro="" textlink="">
      <xdr:nvSpPr>
        <xdr:cNvPr id="25" name="Rectangle 38"/>
        <xdr:cNvSpPr>
          <a:spLocks noChangeArrowheads="1"/>
        </xdr:cNvSpPr>
      </xdr:nvSpPr>
      <xdr:spPr bwMode="auto">
        <a:xfrm>
          <a:off x="8410575" y="11830050"/>
          <a:ext cx="152400" cy="142875"/>
        </a:xfrm>
        <a:prstGeom prst="rect">
          <a:avLst/>
        </a:prstGeom>
        <a:noFill/>
        <a:ln w="9525">
          <a:solidFill>
            <a:srgbClr val="000000"/>
          </a:solidFill>
          <a:miter lim="800000"/>
          <a:headEnd/>
          <a:tailEnd/>
        </a:ln>
      </xdr:spPr>
    </xdr:sp>
    <xdr:clientData/>
  </xdr:twoCellAnchor>
  <xdr:twoCellAnchor>
    <xdr:from>
      <xdr:col>14</xdr:col>
      <xdr:colOff>285750</xdr:colOff>
      <xdr:row>51</xdr:row>
      <xdr:rowOff>9525</xdr:rowOff>
    </xdr:from>
    <xdr:to>
      <xdr:col>14</xdr:col>
      <xdr:colOff>438150</xdr:colOff>
      <xdr:row>51</xdr:row>
      <xdr:rowOff>152400</xdr:rowOff>
    </xdr:to>
    <xdr:sp macro="" textlink="">
      <xdr:nvSpPr>
        <xdr:cNvPr id="26" name="Rectangle 39"/>
        <xdr:cNvSpPr>
          <a:spLocks noChangeArrowheads="1"/>
        </xdr:cNvSpPr>
      </xdr:nvSpPr>
      <xdr:spPr bwMode="auto">
        <a:xfrm>
          <a:off x="9201150" y="11830050"/>
          <a:ext cx="152400" cy="142875"/>
        </a:xfrm>
        <a:prstGeom prst="rect">
          <a:avLst/>
        </a:prstGeom>
        <a:noFill/>
        <a:ln w="9525">
          <a:solidFill>
            <a:srgbClr val="000000"/>
          </a:solidFill>
          <a:miter lim="800000"/>
          <a:headEnd/>
          <a:tailEnd/>
        </a:ln>
      </xdr:spPr>
    </xdr:sp>
    <xdr:clientData/>
  </xdr:twoCellAnchor>
  <xdr:twoCellAnchor>
    <xdr:from>
      <xdr:col>0</xdr:col>
      <xdr:colOff>104775</xdr:colOff>
      <xdr:row>30</xdr:row>
      <xdr:rowOff>66675</xdr:rowOff>
    </xdr:from>
    <xdr:to>
      <xdr:col>1</xdr:col>
      <xdr:colOff>9525</xdr:colOff>
      <xdr:row>30</xdr:row>
      <xdr:rowOff>228600</xdr:rowOff>
    </xdr:to>
    <xdr:sp macro="" textlink="">
      <xdr:nvSpPr>
        <xdr:cNvPr id="27" name="Rectangle 41"/>
        <xdr:cNvSpPr>
          <a:spLocks noChangeArrowheads="1"/>
        </xdr:cNvSpPr>
      </xdr:nvSpPr>
      <xdr:spPr bwMode="auto">
        <a:xfrm>
          <a:off x="104775" y="6572250"/>
          <a:ext cx="200025" cy="161925"/>
        </a:xfrm>
        <a:prstGeom prst="rect">
          <a:avLst/>
        </a:prstGeom>
        <a:noFill/>
        <a:ln w="9525">
          <a:solidFill>
            <a:srgbClr val="000000"/>
          </a:solidFill>
          <a:miter lim="800000"/>
          <a:headEnd/>
          <a:tailEnd/>
        </a:ln>
      </xdr:spPr>
    </xdr:sp>
    <xdr:clientData/>
  </xdr:twoCellAnchor>
  <xdr:twoCellAnchor>
    <xdr:from>
      <xdr:col>0</xdr:col>
      <xdr:colOff>104775</xdr:colOff>
      <xdr:row>31</xdr:row>
      <xdr:rowOff>85725</xdr:rowOff>
    </xdr:from>
    <xdr:to>
      <xdr:col>1</xdr:col>
      <xdr:colOff>9525</xdr:colOff>
      <xdr:row>31</xdr:row>
      <xdr:rowOff>247650</xdr:rowOff>
    </xdr:to>
    <xdr:sp macro="" textlink="">
      <xdr:nvSpPr>
        <xdr:cNvPr id="28" name="Rectangle 42"/>
        <xdr:cNvSpPr>
          <a:spLocks noChangeArrowheads="1"/>
        </xdr:cNvSpPr>
      </xdr:nvSpPr>
      <xdr:spPr bwMode="auto">
        <a:xfrm>
          <a:off x="104775" y="6867525"/>
          <a:ext cx="200025" cy="161925"/>
        </a:xfrm>
        <a:prstGeom prst="rect">
          <a:avLst/>
        </a:prstGeom>
        <a:noFill/>
        <a:ln w="9525">
          <a:solidFill>
            <a:srgbClr val="000000"/>
          </a:solidFill>
          <a:miter lim="800000"/>
          <a:headEnd/>
          <a:tailEnd/>
        </a:ln>
      </xdr:spPr>
    </xdr:sp>
    <xdr:clientData/>
  </xdr:twoCellAnchor>
  <xdr:twoCellAnchor>
    <xdr:from>
      <xdr:col>11</xdr:col>
      <xdr:colOff>295275</xdr:colOff>
      <xdr:row>16</xdr:row>
      <xdr:rowOff>76200</xdr:rowOff>
    </xdr:from>
    <xdr:to>
      <xdr:col>11</xdr:col>
      <xdr:colOff>457200</xdr:colOff>
      <xdr:row>16</xdr:row>
      <xdr:rowOff>228600</xdr:rowOff>
    </xdr:to>
    <xdr:sp macro="" textlink="">
      <xdr:nvSpPr>
        <xdr:cNvPr id="29" name="Rectangle 43"/>
        <xdr:cNvSpPr>
          <a:spLocks noChangeArrowheads="1"/>
        </xdr:cNvSpPr>
      </xdr:nvSpPr>
      <xdr:spPr bwMode="auto">
        <a:xfrm>
          <a:off x="7181850" y="4105275"/>
          <a:ext cx="161925" cy="1524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sp@stonybrook.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grants.nih.gov/grants/guide/notice-files/NOT-OD-12-035.html" TargetMode="External"/><Relationship Id="rId1" Type="http://schemas.openxmlformats.org/officeDocument/2006/relationships/hyperlink" Target="http://grants.nih.gov/grants/guide/notice-files/NOT-OD-07-051.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Sabrina.Cerezo@stonybrook.edu" TargetMode="External"/><Relationship Id="rId3" Type="http://schemas.openxmlformats.org/officeDocument/2006/relationships/hyperlink" Target="mailto:jamie.murdock@stonybrook.edu" TargetMode="External"/><Relationship Id="rId7" Type="http://schemas.openxmlformats.org/officeDocument/2006/relationships/hyperlink" Target="mailto:kristen.ford@stonybrook.edu" TargetMode="External"/><Relationship Id="rId2" Type="http://schemas.openxmlformats.org/officeDocument/2006/relationships/hyperlink" Target="mailto:mary.serra@stonybrook.edu" TargetMode="External"/><Relationship Id="rId1" Type="http://schemas.openxmlformats.org/officeDocument/2006/relationships/hyperlink" Target="mailto:dawn.alomar@stonybrook.edu" TargetMode="External"/><Relationship Id="rId6" Type="http://schemas.openxmlformats.org/officeDocument/2006/relationships/hyperlink" Target="mailto:michele.canton@stonybrook.edu" TargetMode="External"/><Relationship Id="rId5" Type="http://schemas.openxmlformats.org/officeDocument/2006/relationships/hyperlink" Target="mailto:jennifer.winger@stonybrook.edu" TargetMode="External"/><Relationship Id="rId4" Type="http://schemas.openxmlformats.org/officeDocument/2006/relationships/hyperlink" Target="mailto:susan.ciuffo@stonybrook.edu"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pageSetUpPr fitToPage="1"/>
  </sheetPr>
  <dimension ref="A1:AJ87"/>
  <sheetViews>
    <sheetView showGridLines="0" tabSelected="1" zoomScaleNormal="86" zoomScaleSheetLayoutView="70" workbookViewId="0">
      <selection activeCell="I41" sqref="I41"/>
    </sheetView>
  </sheetViews>
  <sheetFormatPr defaultColWidth="16" defaultRowHeight="10.199999999999999"/>
  <cols>
    <col min="1" max="1" width="9" style="82" customWidth="1"/>
    <col min="2" max="2" width="12.6640625" style="82" customWidth="1"/>
    <col min="3" max="3" width="6.33203125" style="82" customWidth="1"/>
    <col min="4" max="4" width="5.6640625" style="82" customWidth="1"/>
    <col min="5" max="5" width="5.5546875" style="82" customWidth="1"/>
    <col min="6" max="6" width="3.6640625" style="82" customWidth="1"/>
    <col min="7" max="7" width="23.5546875" style="82" customWidth="1"/>
    <col min="8" max="8" width="9" style="82" customWidth="1"/>
    <col min="9" max="9" width="10.44140625" style="82" customWidth="1"/>
    <col min="10" max="10" width="6.6640625" style="82" customWidth="1"/>
    <col min="11" max="11" width="5.5546875" style="82" customWidth="1"/>
    <col min="12" max="12" width="4" style="82" customWidth="1"/>
    <col min="13" max="13" width="3.88671875" style="82" customWidth="1"/>
    <col min="14" max="14" width="8.6640625" style="82" customWidth="1"/>
    <col min="15" max="15" width="10.5546875" style="82" customWidth="1"/>
    <col min="16" max="16" width="11" style="82" customWidth="1"/>
    <col min="17" max="256" width="16" style="82"/>
    <col min="257" max="257" width="9" style="82" customWidth="1"/>
    <col min="258" max="258" width="12.6640625" style="82" customWidth="1"/>
    <col min="259" max="259" width="6.33203125" style="82" customWidth="1"/>
    <col min="260" max="260" width="5.6640625" style="82" customWidth="1"/>
    <col min="261" max="261" width="5.5546875" style="82" customWidth="1"/>
    <col min="262" max="262" width="3.6640625" style="82" customWidth="1"/>
    <col min="263" max="263" width="23.5546875" style="82" customWidth="1"/>
    <col min="264" max="264" width="9" style="82" customWidth="1"/>
    <col min="265" max="265" width="10.44140625" style="82" customWidth="1"/>
    <col min="266" max="266" width="6.6640625" style="82" customWidth="1"/>
    <col min="267" max="267" width="5.5546875" style="82" customWidth="1"/>
    <col min="268" max="268" width="4" style="82" customWidth="1"/>
    <col min="269" max="269" width="3.88671875" style="82" customWidth="1"/>
    <col min="270" max="270" width="8.6640625" style="82" customWidth="1"/>
    <col min="271" max="271" width="10.5546875" style="82" customWidth="1"/>
    <col min="272" max="272" width="11" style="82" customWidth="1"/>
    <col min="273" max="512" width="16" style="82"/>
    <col min="513" max="513" width="9" style="82" customWidth="1"/>
    <col min="514" max="514" width="12.6640625" style="82" customWidth="1"/>
    <col min="515" max="515" width="6.33203125" style="82" customWidth="1"/>
    <col min="516" max="516" width="5.6640625" style="82" customWidth="1"/>
    <col min="517" max="517" width="5.5546875" style="82" customWidth="1"/>
    <col min="518" max="518" width="3.6640625" style="82" customWidth="1"/>
    <col min="519" max="519" width="23.5546875" style="82" customWidth="1"/>
    <col min="520" max="520" width="9" style="82" customWidth="1"/>
    <col min="521" max="521" width="10.44140625" style="82" customWidth="1"/>
    <col min="522" max="522" width="6.6640625" style="82" customWidth="1"/>
    <col min="523" max="523" width="5.5546875" style="82" customWidth="1"/>
    <col min="524" max="524" width="4" style="82" customWidth="1"/>
    <col min="525" max="525" width="3.88671875" style="82" customWidth="1"/>
    <col min="526" max="526" width="8.6640625" style="82" customWidth="1"/>
    <col min="527" max="527" width="10.5546875" style="82" customWidth="1"/>
    <col min="528" max="528" width="11" style="82" customWidth="1"/>
    <col min="529" max="768" width="16" style="82"/>
    <col min="769" max="769" width="9" style="82" customWidth="1"/>
    <col min="770" max="770" width="12.6640625" style="82" customWidth="1"/>
    <col min="771" max="771" width="6.33203125" style="82" customWidth="1"/>
    <col min="772" max="772" width="5.6640625" style="82" customWidth="1"/>
    <col min="773" max="773" width="5.5546875" style="82" customWidth="1"/>
    <col min="774" max="774" width="3.6640625" style="82" customWidth="1"/>
    <col min="775" max="775" width="23.5546875" style="82" customWidth="1"/>
    <col min="776" max="776" width="9" style="82" customWidth="1"/>
    <col min="777" max="777" width="10.44140625" style="82" customWidth="1"/>
    <col min="778" max="778" width="6.6640625" style="82" customWidth="1"/>
    <col min="779" max="779" width="5.5546875" style="82" customWidth="1"/>
    <col min="780" max="780" width="4" style="82" customWidth="1"/>
    <col min="781" max="781" width="3.88671875" style="82" customWidth="1"/>
    <col min="782" max="782" width="8.6640625" style="82" customWidth="1"/>
    <col min="783" max="783" width="10.5546875" style="82" customWidth="1"/>
    <col min="784" max="784" width="11" style="82" customWidth="1"/>
    <col min="785" max="1024" width="16" style="82"/>
    <col min="1025" max="1025" width="9" style="82" customWidth="1"/>
    <col min="1026" max="1026" width="12.6640625" style="82" customWidth="1"/>
    <col min="1027" max="1027" width="6.33203125" style="82" customWidth="1"/>
    <col min="1028" max="1028" width="5.6640625" style="82" customWidth="1"/>
    <col min="1029" max="1029" width="5.5546875" style="82" customWidth="1"/>
    <col min="1030" max="1030" width="3.6640625" style="82" customWidth="1"/>
    <col min="1031" max="1031" width="23.5546875" style="82" customWidth="1"/>
    <col min="1032" max="1032" width="9" style="82" customWidth="1"/>
    <col min="1033" max="1033" width="10.44140625" style="82" customWidth="1"/>
    <col min="1034" max="1034" width="6.6640625" style="82" customWidth="1"/>
    <col min="1035" max="1035" width="5.5546875" style="82" customWidth="1"/>
    <col min="1036" max="1036" width="4" style="82" customWidth="1"/>
    <col min="1037" max="1037" width="3.88671875" style="82" customWidth="1"/>
    <col min="1038" max="1038" width="8.6640625" style="82" customWidth="1"/>
    <col min="1039" max="1039" width="10.5546875" style="82" customWidth="1"/>
    <col min="1040" max="1040" width="11" style="82" customWidth="1"/>
    <col min="1041" max="1280" width="16" style="82"/>
    <col min="1281" max="1281" width="9" style="82" customWidth="1"/>
    <col min="1282" max="1282" width="12.6640625" style="82" customWidth="1"/>
    <col min="1283" max="1283" width="6.33203125" style="82" customWidth="1"/>
    <col min="1284" max="1284" width="5.6640625" style="82" customWidth="1"/>
    <col min="1285" max="1285" width="5.5546875" style="82" customWidth="1"/>
    <col min="1286" max="1286" width="3.6640625" style="82" customWidth="1"/>
    <col min="1287" max="1287" width="23.5546875" style="82" customWidth="1"/>
    <col min="1288" max="1288" width="9" style="82" customWidth="1"/>
    <col min="1289" max="1289" width="10.44140625" style="82" customWidth="1"/>
    <col min="1290" max="1290" width="6.6640625" style="82" customWidth="1"/>
    <col min="1291" max="1291" width="5.5546875" style="82" customWidth="1"/>
    <col min="1292" max="1292" width="4" style="82" customWidth="1"/>
    <col min="1293" max="1293" width="3.88671875" style="82" customWidth="1"/>
    <col min="1294" max="1294" width="8.6640625" style="82" customWidth="1"/>
    <col min="1295" max="1295" width="10.5546875" style="82" customWidth="1"/>
    <col min="1296" max="1296" width="11" style="82" customWidth="1"/>
    <col min="1297" max="1536" width="16" style="82"/>
    <col min="1537" max="1537" width="9" style="82" customWidth="1"/>
    <col min="1538" max="1538" width="12.6640625" style="82" customWidth="1"/>
    <col min="1539" max="1539" width="6.33203125" style="82" customWidth="1"/>
    <col min="1540" max="1540" width="5.6640625" style="82" customWidth="1"/>
    <col min="1541" max="1541" width="5.5546875" style="82" customWidth="1"/>
    <col min="1542" max="1542" width="3.6640625" style="82" customWidth="1"/>
    <col min="1543" max="1543" width="23.5546875" style="82" customWidth="1"/>
    <col min="1544" max="1544" width="9" style="82" customWidth="1"/>
    <col min="1545" max="1545" width="10.44140625" style="82" customWidth="1"/>
    <col min="1546" max="1546" width="6.6640625" style="82" customWidth="1"/>
    <col min="1547" max="1547" width="5.5546875" style="82" customWidth="1"/>
    <col min="1548" max="1548" width="4" style="82" customWidth="1"/>
    <col min="1549" max="1549" width="3.88671875" style="82" customWidth="1"/>
    <col min="1550" max="1550" width="8.6640625" style="82" customWidth="1"/>
    <col min="1551" max="1551" width="10.5546875" style="82" customWidth="1"/>
    <col min="1552" max="1552" width="11" style="82" customWidth="1"/>
    <col min="1553" max="1792" width="16" style="82"/>
    <col min="1793" max="1793" width="9" style="82" customWidth="1"/>
    <col min="1794" max="1794" width="12.6640625" style="82" customWidth="1"/>
    <col min="1795" max="1795" width="6.33203125" style="82" customWidth="1"/>
    <col min="1796" max="1796" width="5.6640625" style="82" customWidth="1"/>
    <col min="1797" max="1797" width="5.5546875" style="82" customWidth="1"/>
    <col min="1798" max="1798" width="3.6640625" style="82" customWidth="1"/>
    <col min="1799" max="1799" width="23.5546875" style="82" customWidth="1"/>
    <col min="1800" max="1800" width="9" style="82" customWidth="1"/>
    <col min="1801" max="1801" width="10.44140625" style="82" customWidth="1"/>
    <col min="1802" max="1802" width="6.6640625" style="82" customWidth="1"/>
    <col min="1803" max="1803" width="5.5546875" style="82" customWidth="1"/>
    <col min="1804" max="1804" width="4" style="82" customWidth="1"/>
    <col min="1805" max="1805" width="3.88671875" style="82" customWidth="1"/>
    <col min="1806" max="1806" width="8.6640625" style="82" customWidth="1"/>
    <col min="1807" max="1807" width="10.5546875" style="82" customWidth="1"/>
    <col min="1808" max="1808" width="11" style="82" customWidth="1"/>
    <col min="1809" max="2048" width="16" style="82"/>
    <col min="2049" max="2049" width="9" style="82" customWidth="1"/>
    <col min="2050" max="2050" width="12.6640625" style="82" customWidth="1"/>
    <col min="2051" max="2051" width="6.33203125" style="82" customWidth="1"/>
    <col min="2052" max="2052" width="5.6640625" style="82" customWidth="1"/>
    <col min="2053" max="2053" width="5.5546875" style="82" customWidth="1"/>
    <col min="2054" max="2054" width="3.6640625" style="82" customWidth="1"/>
    <col min="2055" max="2055" width="23.5546875" style="82" customWidth="1"/>
    <col min="2056" max="2056" width="9" style="82" customWidth="1"/>
    <col min="2057" max="2057" width="10.44140625" style="82" customWidth="1"/>
    <col min="2058" max="2058" width="6.6640625" style="82" customWidth="1"/>
    <col min="2059" max="2059" width="5.5546875" style="82" customWidth="1"/>
    <col min="2060" max="2060" width="4" style="82" customWidth="1"/>
    <col min="2061" max="2061" width="3.88671875" style="82" customWidth="1"/>
    <col min="2062" max="2062" width="8.6640625" style="82" customWidth="1"/>
    <col min="2063" max="2063" width="10.5546875" style="82" customWidth="1"/>
    <col min="2064" max="2064" width="11" style="82" customWidth="1"/>
    <col min="2065" max="2304" width="16" style="82"/>
    <col min="2305" max="2305" width="9" style="82" customWidth="1"/>
    <col min="2306" max="2306" width="12.6640625" style="82" customWidth="1"/>
    <col min="2307" max="2307" width="6.33203125" style="82" customWidth="1"/>
    <col min="2308" max="2308" width="5.6640625" style="82" customWidth="1"/>
    <col min="2309" max="2309" width="5.5546875" style="82" customWidth="1"/>
    <col min="2310" max="2310" width="3.6640625" style="82" customWidth="1"/>
    <col min="2311" max="2311" width="23.5546875" style="82" customWidth="1"/>
    <col min="2312" max="2312" width="9" style="82" customWidth="1"/>
    <col min="2313" max="2313" width="10.44140625" style="82" customWidth="1"/>
    <col min="2314" max="2314" width="6.6640625" style="82" customWidth="1"/>
    <col min="2315" max="2315" width="5.5546875" style="82" customWidth="1"/>
    <col min="2316" max="2316" width="4" style="82" customWidth="1"/>
    <col min="2317" max="2317" width="3.88671875" style="82" customWidth="1"/>
    <col min="2318" max="2318" width="8.6640625" style="82" customWidth="1"/>
    <col min="2319" max="2319" width="10.5546875" style="82" customWidth="1"/>
    <col min="2320" max="2320" width="11" style="82" customWidth="1"/>
    <col min="2321" max="2560" width="16" style="82"/>
    <col min="2561" max="2561" width="9" style="82" customWidth="1"/>
    <col min="2562" max="2562" width="12.6640625" style="82" customWidth="1"/>
    <col min="2563" max="2563" width="6.33203125" style="82" customWidth="1"/>
    <col min="2564" max="2564" width="5.6640625" style="82" customWidth="1"/>
    <col min="2565" max="2565" width="5.5546875" style="82" customWidth="1"/>
    <col min="2566" max="2566" width="3.6640625" style="82" customWidth="1"/>
    <col min="2567" max="2567" width="23.5546875" style="82" customWidth="1"/>
    <col min="2568" max="2568" width="9" style="82" customWidth="1"/>
    <col min="2569" max="2569" width="10.44140625" style="82" customWidth="1"/>
    <col min="2570" max="2570" width="6.6640625" style="82" customWidth="1"/>
    <col min="2571" max="2571" width="5.5546875" style="82" customWidth="1"/>
    <col min="2572" max="2572" width="4" style="82" customWidth="1"/>
    <col min="2573" max="2573" width="3.88671875" style="82" customWidth="1"/>
    <col min="2574" max="2574" width="8.6640625" style="82" customWidth="1"/>
    <col min="2575" max="2575" width="10.5546875" style="82" customWidth="1"/>
    <col min="2576" max="2576" width="11" style="82" customWidth="1"/>
    <col min="2577" max="2816" width="16" style="82"/>
    <col min="2817" max="2817" width="9" style="82" customWidth="1"/>
    <col min="2818" max="2818" width="12.6640625" style="82" customWidth="1"/>
    <col min="2819" max="2819" width="6.33203125" style="82" customWidth="1"/>
    <col min="2820" max="2820" width="5.6640625" style="82" customWidth="1"/>
    <col min="2821" max="2821" width="5.5546875" style="82" customWidth="1"/>
    <col min="2822" max="2822" width="3.6640625" style="82" customWidth="1"/>
    <col min="2823" max="2823" width="23.5546875" style="82" customWidth="1"/>
    <col min="2824" max="2824" width="9" style="82" customWidth="1"/>
    <col min="2825" max="2825" width="10.44140625" style="82" customWidth="1"/>
    <col min="2826" max="2826" width="6.6640625" style="82" customWidth="1"/>
    <col min="2827" max="2827" width="5.5546875" style="82" customWidth="1"/>
    <col min="2828" max="2828" width="4" style="82" customWidth="1"/>
    <col min="2829" max="2829" width="3.88671875" style="82" customWidth="1"/>
    <col min="2830" max="2830" width="8.6640625" style="82" customWidth="1"/>
    <col min="2831" max="2831" width="10.5546875" style="82" customWidth="1"/>
    <col min="2832" max="2832" width="11" style="82" customWidth="1"/>
    <col min="2833" max="3072" width="16" style="82"/>
    <col min="3073" max="3073" width="9" style="82" customWidth="1"/>
    <col min="3074" max="3074" width="12.6640625" style="82" customWidth="1"/>
    <col min="3075" max="3075" width="6.33203125" style="82" customWidth="1"/>
    <col min="3076" max="3076" width="5.6640625" style="82" customWidth="1"/>
    <col min="3077" max="3077" width="5.5546875" style="82" customWidth="1"/>
    <col min="3078" max="3078" width="3.6640625" style="82" customWidth="1"/>
    <col min="3079" max="3079" width="23.5546875" style="82" customWidth="1"/>
    <col min="3080" max="3080" width="9" style="82" customWidth="1"/>
    <col min="3081" max="3081" width="10.44140625" style="82" customWidth="1"/>
    <col min="3082" max="3082" width="6.6640625" style="82" customWidth="1"/>
    <col min="3083" max="3083" width="5.5546875" style="82" customWidth="1"/>
    <col min="3084" max="3084" width="4" style="82" customWidth="1"/>
    <col min="3085" max="3085" width="3.88671875" style="82" customWidth="1"/>
    <col min="3086" max="3086" width="8.6640625" style="82" customWidth="1"/>
    <col min="3087" max="3087" width="10.5546875" style="82" customWidth="1"/>
    <col min="3088" max="3088" width="11" style="82" customWidth="1"/>
    <col min="3089" max="3328" width="16" style="82"/>
    <col min="3329" max="3329" width="9" style="82" customWidth="1"/>
    <col min="3330" max="3330" width="12.6640625" style="82" customWidth="1"/>
    <col min="3331" max="3331" width="6.33203125" style="82" customWidth="1"/>
    <col min="3332" max="3332" width="5.6640625" style="82" customWidth="1"/>
    <col min="3333" max="3333" width="5.5546875" style="82" customWidth="1"/>
    <col min="3334" max="3334" width="3.6640625" style="82" customWidth="1"/>
    <col min="3335" max="3335" width="23.5546875" style="82" customWidth="1"/>
    <col min="3336" max="3336" width="9" style="82" customWidth="1"/>
    <col min="3337" max="3337" width="10.44140625" style="82" customWidth="1"/>
    <col min="3338" max="3338" width="6.6640625" style="82" customWidth="1"/>
    <col min="3339" max="3339" width="5.5546875" style="82" customWidth="1"/>
    <col min="3340" max="3340" width="4" style="82" customWidth="1"/>
    <col min="3341" max="3341" width="3.88671875" style="82" customWidth="1"/>
    <col min="3342" max="3342" width="8.6640625" style="82" customWidth="1"/>
    <col min="3343" max="3343" width="10.5546875" style="82" customWidth="1"/>
    <col min="3344" max="3344" width="11" style="82" customWidth="1"/>
    <col min="3345" max="3584" width="16" style="82"/>
    <col min="3585" max="3585" width="9" style="82" customWidth="1"/>
    <col min="3586" max="3586" width="12.6640625" style="82" customWidth="1"/>
    <col min="3587" max="3587" width="6.33203125" style="82" customWidth="1"/>
    <col min="3588" max="3588" width="5.6640625" style="82" customWidth="1"/>
    <col min="3589" max="3589" width="5.5546875" style="82" customWidth="1"/>
    <col min="3590" max="3590" width="3.6640625" style="82" customWidth="1"/>
    <col min="3591" max="3591" width="23.5546875" style="82" customWidth="1"/>
    <col min="3592" max="3592" width="9" style="82" customWidth="1"/>
    <col min="3593" max="3593" width="10.44140625" style="82" customWidth="1"/>
    <col min="3594" max="3594" width="6.6640625" style="82" customWidth="1"/>
    <col min="3595" max="3595" width="5.5546875" style="82" customWidth="1"/>
    <col min="3596" max="3596" width="4" style="82" customWidth="1"/>
    <col min="3597" max="3597" width="3.88671875" style="82" customWidth="1"/>
    <col min="3598" max="3598" width="8.6640625" style="82" customWidth="1"/>
    <col min="3599" max="3599" width="10.5546875" style="82" customWidth="1"/>
    <col min="3600" max="3600" width="11" style="82" customWidth="1"/>
    <col min="3601" max="3840" width="16" style="82"/>
    <col min="3841" max="3841" width="9" style="82" customWidth="1"/>
    <col min="3842" max="3842" width="12.6640625" style="82" customWidth="1"/>
    <col min="3843" max="3843" width="6.33203125" style="82" customWidth="1"/>
    <col min="3844" max="3844" width="5.6640625" style="82" customWidth="1"/>
    <col min="3845" max="3845" width="5.5546875" style="82" customWidth="1"/>
    <col min="3846" max="3846" width="3.6640625" style="82" customWidth="1"/>
    <col min="3847" max="3847" width="23.5546875" style="82" customWidth="1"/>
    <col min="3848" max="3848" width="9" style="82" customWidth="1"/>
    <col min="3849" max="3849" width="10.44140625" style="82" customWidth="1"/>
    <col min="3850" max="3850" width="6.6640625" style="82" customWidth="1"/>
    <col min="3851" max="3851" width="5.5546875" style="82" customWidth="1"/>
    <col min="3852" max="3852" width="4" style="82" customWidth="1"/>
    <col min="3853" max="3853" width="3.88671875" style="82" customWidth="1"/>
    <col min="3854" max="3854" width="8.6640625" style="82" customWidth="1"/>
    <col min="3855" max="3855" width="10.5546875" style="82" customWidth="1"/>
    <col min="3856" max="3856" width="11" style="82" customWidth="1"/>
    <col min="3857" max="4096" width="16" style="82"/>
    <col min="4097" max="4097" width="9" style="82" customWidth="1"/>
    <col min="4098" max="4098" width="12.6640625" style="82" customWidth="1"/>
    <col min="4099" max="4099" width="6.33203125" style="82" customWidth="1"/>
    <col min="4100" max="4100" width="5.6640625" style="82" customWidth="1"/>
    <col min="4101" max="4101" width="5.5546875" style="82" customWidth="1"/>
    <col min="4102" max="4102" width="3.6640625" style="82" customWidth="1"/>
    <col min="4103" max="4103" width="23.5546875" style="82" customWidth="1"/>
    <col min="4104" max="4104" width="9" style="82" customWidth="1"/>
    <col min="4105" max="4105" width="10.44140625" style="82" customWidth="1"/>
    <col min="4106" max="4106" width="6.6640625" style="82" customWidth="1"/>
    <col min="4107" max="4107" width="5.5546875" style="82" customWidth="1"/>
    <col min="4108" max="4108" width="4" style="82" customWidth="1"/>
    <col min="4109" max="4109" width="3.88671875" style="82" customWidth="1"/>
    <col min="4110" max="4110" width="8.6640625" style="82" customWidth="1"/>
    <col min="4111" max="4111" width="10.5546875" style="82" customWidth="1"/>
    <col min="4112" max="4112" width="11" style="82" customWidth="1"/>
    <col min="4113" max="4352" width="16" style="82"/>
    <col min="4353" max="4353" width="9" style="82" customWidth="1"/>
    <col min="4354" max="4354" width="12.6640625" style="82" customWidth="1"/>
    <col min="4355" max="4355" width="6.33203125" style="82" customWidth="1"/>
    <col min="4356" max="4356" width="5.6640625" style="82" customWidth="1"/>
    <col min="4357" max="4357" width="5.5546875" style="82" customWidth="1"/>
    <col min="4358" max="4358" width="3.6640625" style="82" customWidth="1"/>
    <col min="4359" max="4359" width="23.5546875" style="82" customWidth="1"/>
    <col min="4360" max="4360" width="9" style="82" customWidth="1"/>
    <col min="4361" max="4361" width="10.44140625" style="82" customWidth="1"/>
    <col min="4362" max="4362" width="6.6640625" style="82" customWidth="1"/>
    <col min="4363" max="4363" width="5.5546875" style="82" customWidth="1"/>
    <col min="4364" max="4364" width="4" style="82" customWidth="1"/>
    <col min="4365" max="4365" width="3.88671875" style="82" customWidth="1"/>
    <col min="4366" max="4366" width="8.6640625" style="82" customWidth="1"/>
    <col min="4367" max="4367" width="10.5546875" style="82" customWidth="1"/>
    <col min="4368" max="4368" width="11" style="82" customWidth="1"/>
    <col min="4369" max="4608" width="16" style="82"/>
    <col min="4609" max="4609" width="9" style="82" customWidth="1"/>
    <col min="4610" max="4610" width="12.6640625" style="82" customWidth="1"/>
    <col min="4611" max="4611" width="6.33203125" style="82" customWidth="1"/>
    <col min="4612" max="4612" width="5.6640625" style="82" customWidth="1"/>
    <col min="4613" max="4613" width="5.5546875" style="82" customWidth="1"/>
    <col min="4614" max="4614" width="3.6640625" style="82" customWidth="1"/>
    <col min="4615" max="4615" width="23.5546875" style="82" customWidth="1"/>
    <col min="4616" max="4616" width="9" style="82" customWidth="1"/>
    <col min="4617" max="4617" width="10.44140625" style="82" customWidth="1"/>
    <col min="4618" max="4618" width="6.6640625" style="82" customWidth="1"/>
    <col min="4619" max="4619" width="5.5546875" style="82" customWidth="1"/>
    <col min="4620" max="4620" width="4" style="82" customWidth="1"/>
    <col min="4621" max="4621" width="3.88671875" style="82" customWidth="1"/>
    <col min="4622" max="4622" width="8.6640625" style="82" customWidth="1"/>
    <col min="4623" max="4623" width="10.5546875" style="82" customWidth="1"/>
    <col min="4624" max="4624" width="11" style="82" customWidth="1"/>
    <col min="4625" max="4864" width="16" style="82"/>
    <col min="4865" max="4865" width="9" style="82" customWidth="1"/>
    <col min="4866" max="4866" width="12.6640625" style="82" customWidth="1"/>
    <col min="4867" max="4867" width="6.33203125" style="82" customWidth="1"/>
    <col min="4868" max="4868" width="5.6640625" style="82" customWidth="1"/>
    <col min="4869" max="4869" width="5.5546875" style="82" customWidth="1"/>
    <col min="4870" max="4870" width="3.6640625" style="82" customWidth="1"/>
    <col min="4871" max="4871" width="23.5546875" style="82" customWidth="1"/>
    <col min="4872" max="4872" width="9" style="82" customWidth="1"/>
    <col min="4873" max="4873" width="10.44140625" style="82" customWidth="1"/>
    <col min="4874" max="4874" width="6.6640625" style="82" customWidth="1"/>
    <col min="4875" max="4875" width="5.5546875" style="82" customWidth="1"/>
    <col min="4876" max="4876" width="4" style="82" customWidth="1"/>
    <col min="4877" max="4877" width="3.88671875" style="82" customWidth="1"/>
    <col min="4878" max="4878" width="8.6640625" style="82" customWidth="1"/>
    <col min="4879" max="4879" width="10.5546875" style="82" customWidth="1"/>
    <col min="4880" max="4880" width="11" style="82" customWidth="1"/>
    <col min="4881" max="5120" width="16" style="82"/>
    <col min="5121" max="5121" width="9" style="82" customWidth="1"/>
    <col min="5122" max="5122" width="12.6640625" style="82" customWidth="1"/>
    <col min="5123" max="5123" width="6.33203125" style="82" customWidth="1"/>
    <col min="5124" max="5124" width="5.6640625" style="82" customWidth="1"/>
    <col min="5125" max="5125" width="5.5546875" style="82" customWidth="1"/>
    <col min="5126" max="5126" width="3.6640625" style="82" customWidth="1"/>
    <col min="5127" max="5127" width="23.5546875" style="82" customWidth="1"/>
    <col min="5128" max="5128" width="9" style="82" customWidth="1"/>
    <col min="5129" max="5129" width="10.44140625" style="82" customWidth="1"/>
    <col min="5130" max="5130" width="6.6640625" style="82" customWidth="1"/>
    <col min="5131" max="5131" width="5.5546875" style="82" customWidth="1"/>
    <col min="5132" max="5132" width="4" style="82" customWidth="1"/>
    <col min="5133" max="5133" width="3.88671875" style="82" customWidth="1"/>
    <col min="5134" max="5134" width="8.6640625" style="82" customWidth="1"/>
    <col min="5135" max="5135" width="10.5546875" style="82" customWidth="1"/>
    <col min="5136" max="5136" width="11" style="82" customWidth="1"/>
    <col min="5137" max="5376" width="16" style="82"/>
    <col min="5377" max="5377" width="9" style="82" customWidth="1"/>
    <col min="5378" max="5378" width="12.6640625" style="82" customWidth="1"/>
    <col min="5379" max="5379" width="6.33203125" style="82" customWidth="1"/>
    <col min="5380" max="5380" width="5.6640625" style="82" customWidth="1"/>
    <col min="5381" max="5381" width="5.5546875" style="82" customWidth="1"/>
    <col min="5382" max="5382" width="3.6640625" style="82" customWidth="1"/>
    <col min="5383" max="5383" width="23.5546875" style="82" customWidth="1"/>
    <col min="5384" max="5384" width="9" style="82" customWidth="1"/>
    <col min="5385" max="5385" width="10.44140625" style="82" customWidth="1"/>
    <col min="5386" max="5386" width="6.6640625" style="82" customWidth="1"/>
    <col min="5387" max="5387" width="5.5546875" style="82" customWidth="1"/>
    <col min="5388" max="5388" width="4" style="82" customWidth="1"/>
    <col min="5389" max="5389" width="3.88671875" style="82" customWidth="1"/>
    <col min="5390" max="5390" width="8.6640625" style="82" customWidth="1"/>
    <col min="5391" max="5391" width="10.5546875" style="82" customWidth="1"/>
    <col min="5392" max="5392" width="11" style="82" customWidth="1"/>
    <col min="5393" max="5632" width="16" style="82"/>
    <col min="5633" max="5633" width="9" style="82" customWidth="1"/>
    <col min="5634" max="5634" width="12.6640625" style="82" customWidth="1"/>
    <col min="5635" max="5635" width="6.33203125" style="82" customWidth="1"/>
    <col min="5636" max="5636" width="5.6640625" style="82" customWidth="1"/>
    <col min="5637" max="5637" width="5.5546875" style="82" customWidth="1"/>
    <col min="5638" max="5638" width="3.6640625" style="82" customWidth="1"/>
    <col min="5639" max="5639" width="23.5546875" style="82" customWidth="1"/>
    <col min="5640" max="5640" width="9" style="82" customWidth="1"/>
    <col min="5641" max="5641" width="10.44140625" style="82" customWidth="1"/>
    <col min="5642" max="5642" width="6.6640625" style="82" customWidth="1"/>
    <col min="5643" max="5643" width="5.5546875" style="82" customWidth="1"/>
    <col min="5644" max="5644" width="4" style="82" customWidth="1"/>
    <col min="5645" max="5645" width="3.88671875" style="82" customWidth="1"/>
    <col min="5646" max="5646" width="8.6640625" style="82" customWidth="1"/>
    <col min="5647" max="5647" width="10.5546875" style="82" customWidth="1"/>
    <col min="5648" max="5648" width="11" style="82" customWidth="1"/>
    <col min="5649" max="5888" width="16" style="82"/>
    <col min="5889" max="5889" width="9" style="82" customWidth="1"/>
    <col min="5890" max="5890" width="12.6640625" style="82" customWidth="1"/>
    <col min="5891" max="5891" width="6.33203125" style="82" customWidth="1"/>
    <col min="5892" max="5892" width="5.6640625" style="82" customWidth="1"/>
    <col min="5893" max="5893" width="5.5546875" style="82" customWidth="1"/>
    <col min="5894" max="5894" width="3.6640625" style="82" customWidth="1"/>
    <col min="5895" max="5895" width="23.5546875" style="82" customWidth="1"/>
    <col min="5896" max="5896" width="9" style="82" customWidth="1"/>
    <col min="5897" max="5897" width="10.44140625" style="82" customWidth="1"/>
    <col min="5898" max="5898" width="6.6640625" style="82" customWidth="1"/>
    <col min="5899" max="5899" width="5.5546875" style="82" customWidth="1"/>
    <col min="5900" max="5900" width="4" style="82" customWidth="1"/>
    <col min="5901" max="5901" width="3.88671875" style="82" customWidth="1"/>
    <col min="5902" max="5902" width="8.6640625" style="82" customWidth="1"/>
    <col min="5903" max="5903" width="10.5546875" style="82" customWidth="1"/>
    <col min="5904" max="5904" width="11" style="82" customWidth="1"/>
    <col min="5905" max="6144" width="16" style="82"/>
    <col min="6145" max="6145" width="9" style="82" customWidth="1"/>
    <col min="6146" max="6146" width="12.6640625" style="82" customWidth="1"/>
    <col min="6147" max="6147" width="6.33203125" style="82" customWidth="1"/>
    <col min="6148" max="6148" width="5.6640625" style="82" customWidth="1"/>
    <col min="6149" max="6149" width="5.5546875" style="82" customWidth="1"/>
    <col min="6150" max="6150" width="3.6640625" style="82" customWidth="1"/>
    <col min="6151" max="6151" width="23.5546875" style="82" customWidth="1"/>
    <col min="6152" max="6152" width="9" style="82" customWidth="1"/>
    <col min="6153" max="6153" width="10.44140625" style="82" customWidth="1"/>
    <col min="6154" max="6154" width="6.6640625" style="82" customWidth="1"/>
    <col min="6155" max="6155" width="5.5546875" style="82" customWidth="1"/>
    <col min="6156" max="6156" width="4" style="82" customWidth="1"/>
    <col min="6157" max="6157" width="3.88671875" style="82" customWidth="1"/>
    <col min="6158" max="6158" width="8.6640625" style="82" customWidth="1"/>
    <col min="6159" max="6159" width="10.5546875" style="82" customWidth="1"/>
    <col min="6160" max="6160" width="11" style="82" customWidth="1"/>
    <col min="6161" max="6400" width="16" style="82"/>
    <col min="6401" max="6401" width="9" style="82" customWidth="1"/>
    <col min="6402" max="6402" width="12.6640625" style="82" customWidth="1"/>
    <col min="6403" max="6403" width="6.33203125" style="82" customWidth="1"/>
    <col min="6404" max="6404" width="5.6640625" style="82" customWidth="1"/>
    <col min="6405" max="6405" width="5.5546875" style="82" customWidth="1"/>
    <col min="6406" max="6406" width="3.6640625" style="82" customWidth="1"/>
    <col min="6407" max="6407" width="23.5546875" style="82" customWidth="1"/>
    <col min="6408" max="6408" width="9" style="82" customWidth="1"/>
    <col min="6409" max="6409" width="10.44140625" style="82" customWidth="1"/>
    <col min="6410" max="6410" width="6.6640625" style="82" customWidth="1"/>
    <col min="6411" max="6411" width="5.5546875" style="82" customWidth="1"/>
    <col min="6412" max="6412" width="4" style="82" customWidth="1"/>
    <col min="6413" max="6413" width="3.88671875" style="82" customWidth="1"/>
    <col min="6414" max="6414" width="8.6640625" style="82" customWidth="1"/>
    <col min="6415" max="6415" width="10.5546875" style="82" customWidth="1"/>
    <col min="6416" max="6416" width="11" style="82" customWidth="1"/>
    <col min="6417" max="6656" width="16" style="82"/>
    <col min="6657" max="6657" width="9" style="82" customWidth="1"/>
    <col min="6658" max="6658" width="12.6640625" style="82" customWidth="1"/>
    <col min="6659" max="6659" width="6.33203125" style="82" customWidth="1"/>
    <col min="6660" max="6660" width="5.6640625" style="82" customWidth="1"/>
    <col min="6661" max="6661" width="5.5546875" style="82" customWidth="1"/>
    <col min="6662" max="6662" width="3.6640625" style="82" customWidth="1"/>
    <col min="6663" max="6663" width="23.5546875" style="82" customWidth="1"/>
    <col min="6664" max="6664" width="9" style="82" customWidth="1"/>
    <col min="6665" max="6665" width="10.44140625" style="82" customWidth="1"/>
    <col min="6666" max="6666" width="6.6640625" style="82" customWidth="1"/>
    <col min="6667" max="6667" width="5.5546875" style="82" customWidth="1"/>
    <col min="6668" max="6668" width="4" style="82" customWidth="1"/>
    <col min="6669" max="6669" width="3.88671875" style="82" customWidth="1"/>
    <col min="6670" max="6670" width="8.6640625" style="82" customWidth="1"/>
    <col min="6671" max="6671" width="10.5546875" style="82" customWidth="1"/>
    <col min="6672" max="6672" width="11" style="82" customWidth="1"/>
    <col min="6673" max="6912" width="16" style="82"/>
    <col min="6913" max="6913" width="9" style="82" customWidth="1"/>
    <col min="6914" max="6914" width="12.6640625" style="82" customWidth="1"/>
    <col min="6915" max="6915" width="6.33203125" style="82" customWidth="1"/>
    <col min="6916" max="6916" width="5.6640625" style="82" customWidth="1"/>
    <col min="6917" max="6917" width="5.5546875" style="82" customWidth="1"/>
    <col min="6918" max="6918" width="3.6640625" style="82" customWidth="1"/>
    <col min="6919" max="6919" width="23.5546875" style="82" customWidth="1"/>
    <col min="6920" max="6920" width="9" style="82" customWidth="1"/>
    <col min="6921" max="6921" width="10.44140625" style="82" customWidth="1"/>
    <col min="6922" max="6922" width="6.6640625" style="82" customWidth="1"/>
    <col min="6923" max="6923" width="5.5546875" style="82" customWidth="1"/>
    <col min="6924" max="6924" width="4" style="82" customWidth="1"/>
    <col min="6925" max="6925" width="3.88671875" style="82" customWidth="1"/>
    <col min="6926" max="6926" width="8.6640625" style="82" customWidth="1"/>
    <col min="6927" max="6927" width="10.5546875" style="82" customWidth="1"/>
    <col min="6928" max="6928" width="11" style="82" customWidth="1"/>
    <col min="6929" max="7168" width="16" style="82"/>
    <col min="7169" max="7169" width="9" style="82" customWidth="1"/>
    <col min="7170" max="7170" width="12.6640625" style="82" customWidth="1"/>
    <col min="7171" max="7171" width="6.33203125" style="82" customWidth="1"/>
    <col min="7172" max="7172" width="5.6640625" style="82" customWidth="1"/>
    <col min="7173" max="7173" width="5.5546875" style="82" customWidth="1"/>
    <col min="7174" max="7174" width="3.6640625" style="82" customWidth="1"/>
    <col min="7175" max="7175" width="23.5546875" style="82" customWidth="1"/>
    <col min="7176" max="7176" width="9" style="82" customWidth="1"/>
    <col min="7177" max="7177" width="10.44140625" style="82" customWidth="1"/>
    <col min="7178" max="7178" width="6.6640625" style="82" customWidth="1"/>
    <col min="7179" max="7179" width="5.5546875" style="82" customWidth="1"/>
    <col min="7180" max="7180" width="4" style="82" customWidth="1"/>
    <col min="7181" max="7181" width="3.88671875" style="82" customWidth="1"/>
    <col min="7182" max="7182" width="8.6640625" style="82" customWidth="1"/>
    <col min="7183" max="7183" width="10.5546875" style="82" customWidth="1"/>
    <col min="7184" max="7184" width="11" style="82" customWidth="1"/>
    <col min="7185" max="7424" width="16" style="82"/>
    <col min="7425" max="7425" width="9" style="82" customWidth="1"/>
    <col min="7426" max="7426" width="12.6640625" style="82" customWidth="1"/>
    <col min="7427" max="7427" width="6.33203125" style="82" customWidth="1"/>
    <col min="7428" max="7428" width="5.6640625" style="82" customWidth="1"/>
    <col min="7429" max="7429" width="5.5546875" style="82" customWidth="1"/>
    <col min="7430" max="7430" width="3.6640625" style="82" customWidth="1"/>
    <col min="7431" max="7431" width="23.5546875" style="82" customWidth="1"/>
    <col min="7432" max="7432" width="9" style="82" customWidth="1"/>
    <col min="7433" max="7433" width="10.44140625" style="82" customWidth="1"/>
    <col min="7434" max="7434" width="6.6640625" style="82" customWidth="1"/>
    <col min="7435" max="7435" width="5.5546875" style="82" customWidth="1"/>
    <col min="7436" max="7436" width="4" style="82" customWidth="1"/>
    <col min="7437" max="7437" width="3.88671875" style="82" customWidth="1"/>
    <col min="7438" max="7438" width="8.6640625" style="82" customWidth="1"/>
    <col min="7439" max="7439" width="10.5546875" style="82" customWidth="1"/>
    <col min="7440" max="7440" width="11" style="82" customWidth="1"/>
    <col min="7441" max="7680" width="16" style="82"/>
    <col min="7681" max="7681" width="9" style="82" customWidth="1"/>
    <col min="7682" max="7682" width="12.6640625" style="82" customWidth="1"/>
    <col min="7683" max="7683" width="6.33203125" style="82" customWidth="1"/>
    <col min="7684" max="7684" width="5.6640625" style="82" customWidth="1"/>
    <col min="7685" max="7685" width="5.5546875" style="82" customWidth="1"/>
    <col min="7686" max="7686" width="3.6640625" style="82" customWidth="1"/>
    <col min="7687" max="7687" width="23.5546875" style="82" customWidth="1"/>
    <col min="7688" max="7688" width="9" style="82" customWidth="1"/>
    <col min="7689" max="7689" width="10.44140625" style="82" customWidth="1"/>
    <col min="7690" max="7690" width="6.6640625" style="82" customWidth="1"/>
    <col min="7691" max="7691" width="5.5546875" style="82" customWidth="1"/>
    <col min="7692" max="7692" width="4" style="82" customWidth="1"/>
    <col min="7693" max="7693" width="3.88671875" style="82" customWidth="1"/>
    <col min="7694" max="7694" width="8.6640625" style="82" customWidth="1"/>
    <col min="7695" max="7695" width="10.5546875" style="82" customWidth="1"/>
    <col min="7696" max="7696" width="11" style="82" customWidth="1"/>
    <col min="7697" max="7936" width="16" style="82"/>
    <col min="7937" max="7937" width="9" style="82" customWidth="1"/>
    <col min="7938" max="7938" width="12.6640625" style="82" customWidth="1"/>
    <col min="7939" max="7939" width="6.33203125" style="82" customWidth="1"/>
    <col min="7940" max="7940" width="5.6640625" style="82" customWidth="1"/>
    <col min="7941" max="7941" width="5.5546875" style="82" customWidth="1"/>
    <col min="7942" max="7942" width="3.6640625" style="82" customWidth="1"/>
    <col min="7943" max="7943" width="23.5546875" style="82" customWidth="1"/>
    <col min="7944" max="7944" width="9" style="82" customWidth="1"/>
    <col min="7945" max="7945" width="10.44140625" style="82" customWidth="1"/>
    <col min="7946" max="7946" width="6.6640625" style="82" customWidth="1"/>
    <col min="7947" max="7947" width="5.5546875" style="82" customWidth="1"/>
    <col min="7948" max="7948" width="4" style="82" customWidth="1"/>
    <col min="7949" max="7949" width="3.88671875" style="82" customWidth="1"/>
    <col min="7950" max="7950" width="8.6640625" style="82" customWidth="1"/>
    <col min="7951" max="7951" width="10.5546875" style="82" customWidth="1"/>
    <col min="7952" max="7952" width="11" style="82" customWidth="1"/>
    <col min="7953" max="8192" width="16" style="82"/>
    <col min="8193" max="8193" width="9" style="82" customWidth="1"/>
    <col min="8194" max="8194" width="12.6640625" style="82" customWidth="1"/>
    <col min="8195" max="8195" width="6.33203125" style="82" customWidth="1"/>
    <col min="8196" max="8196" width="5.6640625" style="82" customWidth="1"/>
    <col min="8197" max="8197" width="5.5546875" style="82" customWidth="1"/>
    <col min="8198" max="8198" width="3.6640625" style="82" customWidth="1"/>
    <col min="8199" max="8199" width="23.5546875" style="82" customWidth="1"/>
    <col min="8200" max="8200" width="9" style="82" customWidth="1"/>
    <col min="8201" max="8201" width="10.44140625" style="82" customWidth="1"/>
    <col min="8202" max="8202" width="6.6640625" style="82" customWidth="1"/>
    <col min="8203" max="8203" width="5.5546875" style="82" customWidth="1"/>
    <col min="8204" max="8204" width="4" style="82" customWidth="1"/>
    <col min="8205" max="8205" width="3.88671875" style="82" customWidth="1"/>
    <col min="8206" max="8206" width="8.6640625" style="82" customWidth="1"/>
    <col min="8207" max="8207" width="10.5546875" style="82" customWidth="1"/>
    <col min="8208" max="8208" width="11" style="82" customWidth="1"/>
    <col min="8209" max="8448" width="16" style="82"/>
    <col min="8449" max="8449" width="9" style="82" customWidth="1"/>
    <col min="8450" max="8450" width="12.6640625" style="82" customWidth="1"/>
    <col min="8451" max="8451" width="6.33203125" style="82" customWidth="1"/>
    <col min="8452" max="8452" width="5.6640625" style="82" customWidth="1"/>
    <col min="8453" max="8453" width="5.5546875" style="82" customWidth="1"/>
    <col min="8454" max="8454" width="3.6640625" style="82" customWidth="1"/>
    <col min="8455" max="8455" width="23.5546875" style="82" customWidth="1"/>
    <col min="8456" max="8456" width="9" style="82" customWidth="1"/>
    <col min="8457" max="8457" width="10.44140625" style="82" customWidth="1"/>
    <col min="8458" max="8458" width="6.6640625" style="82" customWidth="1"/>
    <col min="8459" max="8459" width="5.5546875" style="82" customWidth="1"/>
    <col min="8460" max="8460" width="4" style="82" customWidth="1"/>
    <col min="8461" max="8461" width="3.88671875" style="82" customWidth="1"/>
    <col min="8462" max="8462" width="8.6640625" style="82" customWidth="1"/>
    <col min="8463" max="8463" width="10.5546875" style="82" customWidth="1"/>
    <col min="8464" max="8464" width="11" style="82" customWidth="1"/>
    <col min="8465" max="8704" width="16" style="82"/>
    <col min="8705" max="8705" width="9" style="82" customWidth="1"/>
    <col min="8706" max="8706" width="12.6640625" style="82" customWidth="1"/>
    <col min="8707" max="8707" width="6.33203125" style="82" customWidth="1"/>
    <col min="8708" max="8708" width="5.6640625" style="82" customWidth="1"/>
    <col min="8709" max="8709" width="5.5546875" style="82" customWidth="1"/>
    <col min="8710" max="8710" width="3.6640625" style="82" customWidth="1"/>
    <col min="8711" max="8711" width="23.5546875" style="82" customWidth="1"/>
    <col min="8712" max="8712" width="9" style="82" customWidth="1"/>
    <col min="8713" max="8713" width="10.44140625" style="82" customWidth="1"/>
    <col min="8714" max="8714" width="6.6640625" style="82" customWidth="1"/>
    <col min="8715" max="8715" width="5.5546875" style="82" customWidth="1"/>
    <col min="8716" max="8716" width="4" style="82" customWidth="1"/>
    <col min="8717" max="8717" width="3.88671875" style="82" customWidth="1"/>
    <col min="8718" max="8718" width="8.6640625" style="82" customWidth="1"/>
    <col min="8719" max="8719" width="10.5546875" style="82" customWidth="1"/>
    <col min="8720" max="8720" width="11" style="82" customWidth="1"/>
    <col min="8721" max="8960" width="16" style="82"/>
    <col min="8961" max="8961" width="9" style="82" customWidth="1"/>
    <col min="8962" max="8962" width="12.6640625" style="82" customWidth="1"/>
    <col min="8963" max="8963" width="6.33203125" style="82" customWidth="1"/>
    <col min="8964" max="8964" width="5.6640625" style="82" customWidth="1"/>
    <col min="8965" max="8965" width="5.5546875" style="82" customWidth="1"/>
    <col min="8966" max="8966" width="3.6640625" style="82" customWidth="1"/>
    <col min="8967" max="8967" width="23.5546875" style="82" customWidth="1"/>
    <col min="8968" max="8968" width="9" style="82" customWidth="1"/>
    <col min="8969" max="8969" width="10.44140625" style="82" customWidth="1"/>
    <col min="8970" max="8970" width="6.6640625" style="82" customWidth="1"/>
    <col min="8971" max="8971" width="5.5546875" style="82" customWidth="1"/>
    <col min="8972" max="8972" width="4" style="82" customWidth="1"/>
    <col min="8973" max="8973" width="3.88671875" style="82" customWidth="1"/>
    <col min="8974" max="8974" width="8.6640625" style="82" customWidth="1"/>
    <col min="8975" max="8975" width="10.5546875" style="82" customWidth="1"/>
    <col min="8976" max="8976" width="11" style="82" customWidth="1"/>
    <col min="8977" max="9216" width="16" style="82"/>
    <col min="9217" max="9217" width="9" style="82" customWidth="1"/>
    <col min="9218" max="9218" width="12.6640625" style="82" customWidth="1"/>
    <col min="9219" max="9219" width="6.33203125" style="82" customWidth="1"/>
    <col min="9220" max="9220" width="5.6640625" style="82" customWidth="1"/>
    <col min="9221" max="9221" width="5.5546875" style="82" customWidth="1"/>
    <col min="9222" max="9222" width="3.6640625" style="82" customWidth="1"/>
    <col min="9223" max="9223" width="23.5546875" style="82" customWidth="1"/>
    <col min="9224" max="9224" width="9" style="82" customWidth="1"/>
    <col min="9225" max="9225" width="10.44140625" style="82" customWidth="1"/>
    <col min="9226" max="9226" width="6.6640625" style="82" customWidth="1"/>
    <col min="9227" max="9227" width="5.5546875" style="82" customWidth="1"/>
    <col min="9228" max="9228" width="4" style="82" customWidth="1"/>
    <col min="9229" max="9229" width="3.88671875" style="82" customWidth="1"/>
    <col min="9230" max="9230" width="8.6640625" style="82" customWidth="1"/>
    <col min="9231" max="9231" width="10.5546875" style="82" customWidth="1"/>
    <col min="9232" max="9232" width="11" style="82" customWidth="1"/>
    <col min="9233" max="9472" width="16" style="82"/>
    <col min="9473" max="9473" width="9" style="82" customWidth="1"/>
    <col min="9474" max="9474" width="12.6640625" style="82" customWidth="1"/>
    <col min="9475" max="9475" width="6.33203125" style="82" customWidth="1"/>
    <col min="9476" max="9476" width="5.6640625" style="82" customWidth="1"/>
    <col min="9477" max="9477" width="5.5546875" style="82" customWidth="1"/>
    <col min="9478" max="9478" width="3.6640625" style="82" customWidth="1"/>
    <col min="9479" max="9479" width="23.5546875" style="82" customWidth="1"/>
    <col min="9480" max="9480" width="9" style="82" customWidth="1"/>
    <col min="9481" max="9481" width="10.44140625" style="82" customWidth="1"/>
    <col min="9482" max="9482" width="6.6640625" style="82" customWidth="1"/>
    <col min="9483" max="9483" width="5.5546875" style="82" customWidth="1"/>
    <col min="9484" max="9484" width="4" style="82" customWidth="1"/>
    <col min="9485" max="9485" width="3.88671875" style="82" customWidth="1"/>
    <col min="9486" max="9486" width="8.6640625" style="82" customWidth="1"/>
    <col min="9487" max="9487" width="10.5546875" style="82" customWidth="1"/>
    <col min="9488" max="9488" width="11" style="82" customWidth="1"/>
    <col min="9489" max="9728" width="16" style="82"/>
    <col min="9729" max="9729" width="9" style="82" customWidth="1"/>
    <col min="9730" max="9730" width="12.6640625" style="82" customWidth="1"/>
    <col min="9731" max="9731" width="6.33203125" style="82" customWidth="1"/>
    <col min="9732" max="9732" width="5.6640625" style="82" customWidth="1"/>
    <col min="9733" max="9733" width="5.5546875" style="82" customWidth="1"/>
    <col min="9734" max="9734" width="3.6640625" style="82" customWidth="1"/>
    <col min="9735" max="9735" width="23.5546875" style="82" customWidth="1"/>
    <col min="9736" max="9736" width="9" style="82" customWidth="1"/>
    <col min="9737" max="9737" width="10.44140625" style="82" customWidth="1"/>
    <col min="9738" max="9738" width="6.6640625" style="82" customWidth="1"/>
    <col min="9739" max="9739" width="5.5546875" style="82" customWidth="1"/>
    <col min="9740" max="9740" width="4" style="82" customWidth="1"/>
    <col min="9741" max="9741" width="3.88671875" style="82" customWidth="1"/>
    <col min="9742" max="9742" width="8.6640625" style="82" customWidth="1"/>
    <col min="9743" max="9743" width="10.5546875" style="82" customWidth="1"/>
    <col min="9744" max="9744" width="11" style="82" customWidth="1"/>
    <col min="9745" max="9984" width="16" style="82"/>
    <col min="9985" max="9985" width="9" style="82" customWidth="1"/>
    <col min="9986" max="9986" width="12.6640625" style="82" customWidth="1"/>
    <col min="9987" max="9987" width="6.33203125" style="82" customWidth="1"/>
    <col min="9988" max="9988" width="5.6640625" style="82" customWidth="1"/>
    <col min="9989" max="9989" width="5.5546875" style="82" customWidth="1"/>
    <col min="9990" max="9990" width="3.6640625" style="82" customWidth="1"/>
    <col min="9991" max="9991" width="23.5546875" style="82" customWidth="1"/>
    <col min="9992" max="9992" width="9" style="82" customWidth="1"/>
    <col min="9993" max="9993" width="10.44140625" style="82" customWidth="1"/>
    <col min="9994" max="9994" width="6.6640625" style="82" customWidth="1"/>
    <col min="9995" max="9995" width="5.5546875" style="82" customWidth="1"/>
    <col min="9996" max="9996" width="4" style="82" customWidth="1"/>
    <col min="9997" max="9997" width="3.88671875" style="82" customWidth="1"/>
    <col min="9998" max="9998" width="8.6640625" style="82" customWidth="1"/>
    <col min="9999" max="9999" width="10.5546875" style="82" customWidth="1"/>
    <col min="10000" max="10000" width="11" style="82" customWidth="1"/>
    <col min="10001" max="10240" width="16" style="82"/>
    <col min="10241" max="10241" width="9" style="82" customWidth="1"/>
    <col min="10242" max="10242" width="12.6640625" style="82" customWidth="1"/>
    <col min="10243" max="10243" width="6.33203125" style="82" customWidth="1"/>
    <col min="10244" max="10244" width="5.6640625" style="82" customWidth="1"/>
    <col min="10245" max="10245" width="5.5546875" style="82" customWidth="1"/>
    <col min="10246" max="10246" width="3.6640625" style="82" customWidth="1"/>
    <col min="10247" max="10247" width="23.5546875" style="82" customWidth="1"/>
    <col min="10248" max="10248" width="9" style="82" customWidth="1"/>
    <col min="10249" max="10249" width="10.44140625" style="82" customWidth="1"/>
    <col min="10250" max="10250" width="6.6640625" style="82" customWidth="1"/>
    <col min="10251" max="10251" width="5.5546875" style="82" customWidth="1"/>
    <col min="10252" max="10252" width="4" style="82" customWidth="1"/>
    <col min="10253" max="10253" width="3.88671875" style="82" customWidth="1"/>
    <col min="10254" max="10254" width="8.6640625" style="82" customWidth="1"/>
    <col min="10255" max="10255" width="10.5546875" style="82" customWidth="1"/>
    <col min="10256" max="10256" width="11" style="82" customWidth="1"/>
    <col min="10257" max="10496" width="16" style="82"/>
    <col min="10497" max="10497" width="9" style="82" customWidth="1"/>
    <col min="10498" max="10498" width="12.6640625" style="82" customWidth="1"/>
    <col min="10499" max="10499" width="6.33203125" style="82" customWidth="1"/>
    <col min="10500" max="10500" width="5.6640625" style="82" customWidth="1"/>
    <col min="10501" max="10501" width="5.5546875" style="82" customWidth="1"/>
    <col min="10502" max="10502" width="3.6640625" style="82" customWidth="1"/>
    <col min="10503" max="10503" width="23.5546875" style="82" customWidth="1"/>
    <col min="10504" max="10504" width="9" style="82" customWidth="1"/>
    <col min="10505" max="10505" width="10.44140625" style="82" customWidth="1"/>
    <col min="10506" max="10506" width="6.6640625" style="82" customWidth="1"/>
    <col min="10507" max="10507" width="5.5546875" style="82" customWidth="1"/>
    <col min="10508" max="10508" width="4" style="82" customWidth="1"/>
    <col min="10509" max="10509" width="3.88671875" style="82" customWidth="1"/>
    <col min="10510" max="10510" width="8.6640625" style="82" customWidth="1"/>
    <col min="10511" max="10511" width="10.5546875" style="82" customWidth="1"/>
    <col min="10512" max="10512" width="11" style="82" customWidth="1"/>
    <col min="10513" max="10752" width="16" style="82"/>
    <col min="10753" max="10753" width="9" style="82" customWidth="1"/>
    <col min="10754" max="10754" width="12.6640625" style="82" customWidth="1"/>
    <col min="10755" max="10755" width="6.33203125" style="82" customWidth="1"/>
    <col min="10756" max="10756" width="5.6640625" style="82" customWidth="1"/>
    <col min="10757" max="10757" width="5.5546875" style="82" customWidth="1"/>
    <col min="10758" max="10758" width="3.6640625" style="82" customWidth="1"/>
    <col min="10759" max="10759" width="23.5546875" style="82" customWidth="1"/>
    <col min="10760" max="10760" width="9" style="82" customWidth="1"/>
    <col min="10761" max="10761" width="10.44140625" style="82" customWidth="1"/>
    <col min="10762" max="10762" width="6.6640625" style="82" customWidth="1"/>
    <col min="10763" max="10763" width="5.5546875" style="82" customWidth="1"/>
    <col min="10764" max="10764" width="4" style="82" customWidth="1"/>
    <col min="10765" max="10765" width="3.88671875" style="82" customWidth="1"/>
    <col min="10766" max="10766" width="8.6640625" style="82" customWidth="1"/>
    <col min="10767" max="10767" width="10.5546875" style="82" customWidth="1"/>
    <col min="10768" max="10768" width="11" style="82" customWidth="1"/>
    <col min="10769" max="11008" width="16" style="82"/>
    <col min="11009" max="11009" width="9" style="82" customWidth="1"/>
    <col min="11010" max="11010" width="12.6640625" style="82" customWidth="1"/>
    <col min="11011" max="11011" width="6.33203125" style="82" customWidth="1"/>
    <col min="11012" max="11012" width="5.6640625" style="82" customWidth="1"/>
    <col min="11013" max="11013" width="5.5546875" style="82" customWidth="1"/>
    <col min="11014" max="11014" width="3.6640625" style="82" customWidth="1"/>
    <col min="11015" max="11015" width="23.5546875" style="82" customWidth="1"/>
    <col min="11016" max="11016" width="9" style="82" customWidth="1"/>
    <col min="11017" max="11017" width="10.44140625" style="82" customWidth="1"/>
    <col min="11018" max="11018" width="6.6640625" style="82" customWidth="1"/>
    <col min="11019" max="11019" width="5.5546875" style="82" customWidth="1"/>
    <col min="11020" max="11020" width="4" style="82" customWidth="1"/>
    <col min="11021" max="11021" width="3.88671875" style="82" customWidth="1"/>
    <col min="11022" max="11022" width="8.6640625" style="82" customWidth="1"/>
    <col min="11023" max="11023" width="10.5546875" style="82" customWidth="1"/>
    <col min="11024" max="11024" width="11" style="82" customWidth="1"/>
    <col min="11025" max="11264" width="16" style="82"/>
    <col min="11265" max="11265" width="9" style="82" customWidth="1"/>
    <col min="11266" max="11266" width="12.6640625" style="82" customWidth="1"/>
    <col min="11267" max="11267" width="6.33203125" style="82" customWidth="1"/>
    <col min="11268" max="11268" width="5.6640625" style="82" customWidth="1"/>
    <col min="11269" max="11269" width="5.5546875" style="82" customWidth="1"/>
    <col min="11270" max="11270" width="3.6640625" style="82" customWidth="1"/>
    <col min="11271" max="11271" width="23.5546875" style="82" customWidth="1"/>
    <col min="11272" max="11272" width="9" style="82" customWidth="1"/>
    <col min="11273" max="11273" width="10.44140625" style="82" customWidth="1"/>
    <col min="11274" max="11274" width="6.6640625" style="82" customWidth="1"/>
    <col min="11275" max="11275" width="5.5546875" style="82" customWidth="1"/>
    <col min="11276" max="11276" width="4" style="82" customWidth="1"/>
    <col min="11277" max="11277" width="3.88671875" style="82" customWidth="1"/>
    <col min="11278" max="11278" width="8.6640625" style="82" customWidth="1"/>
    <col min="11279" max="11279" width="10.5546875" style="82" customWidth="1"/>
    <col min="11280" max="11280" width="11" style="82" customWidth="1"/>
    <col min="11281" max="11520" width="16" style="82"/>
    <col min="11521" max="11521" width="9" style="82" customWidth="1"/>
    <col min="11522" max="11522" width="12.6640625" style="82" customWidth="1"/>
    <col min="11523" max="11523" width="6.33203125" style="82" customWidth="1"/>
    <col min="11524" max="11524" width="5.6640625" style="82" customWidth="1"/>
    <col min="11525" max="11525" width="5.5546875" style="82" customWidth="1"/>
    <col min="11526" max="11526" width="3.6640625" style="82" customWidth="1"/>
    <col min="11527" max="11527" width="23.5546875" style="82" customWidth="1"/>
    <col min="11528" max="11528" width="9" style="82" customWidth="1"/>
    <col min="11529" max="11529" width="10.44140625" style="82" customWidth="1"/>
    <col min="11530" max="11530" width="6.6640625" style="82" customWidth="1"/>
    <col min="11531" max="11531" width="5.5546875" style="82" customWidth="1"/>
    <col min="11532" max="11532" width="4" style="82" customWidth="1"/>
    <col min="11533" max="11533" width="3.88671875" style="82" customWidth="1"/>
    <col min="11534" max="11534" width="8.6640625" style="82" customWidth="1"/>
    <col min="11535" max="11535" width="10.5546875" style="82" customWidth="1"/>
    <col min="11536" max="11536" width="11" style="82" customWidth="1"/>
    <col min="11537" max="11776" width="16" style="82"/>
    <col min="11777" max="11777" width="9" style="82" customWidth="1"/>
    <col min="11778" max="11778" width="12.6640625" style="82" customWidth="1"/>
    <col min="11779" max="11779" width="6.33203125" style="82" customWidth="1"/>
    <col min="11780" max="11780" width="5.6640625" style="82" customWidth="1"/>
    <col min="11781" max="11781" width="5.5546875" style="82" customWidth="1"/>
    <col min="11782" max="11782" width="3.6640625" style="82" customWidth="1"/>
    <col min="11783" max="11783" width="23.5546875" style="82" customWidth="1"/>
    <col min="11784" max="11784" width="9" style="82" customWidth="1"/>
    <col min="11785" max="11785" width="10.44140625" style="82" customWidth="1"/>
    <col min="11786" max="11786" width="6.6640625" style="82" customWidth="1"/>
    <col min="11787" max="11787" width="5.5546875" style="82" customWidth="1"/>
    <col min="11788" max="11788" width="4" style="82" customWidth="1"/>
    <col min="11789" max="11789" width="3.88671875" style="82" customWidth="1"/>
    <col min="11790" max="11790" width="8.6640625" style="82" customWidth="1"/>
    <col min="11791" max="11791" width="10.5546875" style="82" customWidth="1"/>
    <col min="11792" max="11792" width="11" style="82" customWidth="1"/>
    <col min="11793" max="12032" width="16" style="82"/>
    <col min="12033" max="12033" width="9" style="82" customWidth="1"/>
    <col min="12034" max="12034" width="12.6640625" style="82" customWidth="1"/>
    <col min="12035" max="12035" width="6.33203125" style="82" customWidth="1"/>
    <col min="12036" max="12036" width="5.6640625" style="82" customWidth="1"/>
    <col min="12037" max="12037" width="5.5546875" style="82" customWidth="1"/>
    <col min="12038" max="12038" width="3.6640625" style="82" customWidth="1"/>
    <col min="12039" max="12039" width="23.5546875" style="82" customWidth="1"/>
    <col min="12040" max="12040" width="9" style="82" customWidth="1"/>
    <col min="12041" max="12041" width="10.44140625" style="82" customWidth="1"/>
    <col min="12042" max="12042" width="6.6640625" style="82" customWidth="1"/>
    <col min="12043" max="12043" width="5.5546875" style="82" customWidth="1"/>
    <col min="12044" max="12044" width="4" style="82" customWidth="1"/>
    <col min="12045" max="12045" width="3.88671875" style="82" customWidth="1"/>
    <col min="12046" max="12046" width="8.6640625" style="82" customWidth="1"/>
    <col min="12047" max="12047" width="10.5546875" style="82" customWidth="1"/>
    <col min="12048" max="12048" width="11" style="82" customWidth="1"/>
    <col min="12049" max="12288" width="16" style="82"/>
    <col min="12289" max="12289" width="9" style="82" customWidth="1"/>
    <col min="12290" max="12290" width="12.6640625" style="82" customWidth="1"/>
    <col min="12291" max="12291" width="6.33203125" style="82" customWidth="1"/>
    <col min="12292" max="12292" width="5.6640625" style="82" customWidth="1"/>
    <col min="12293" max="12293" width="5.5546875" style="82" customWidth="1"/>
    <col min="12294" max="12294" width="3.6640625" style="82" customWidth="1"/>
    <col min="12295" max="12295" width="23.5546875" style="82" customWidth="1"/>
    <col min="12296" max="12296" width="9" style="82" customWidth="1"/>
    <col min="12297" max="12297" width="10.44140625" style="82" customWidth="1"/>
    <col min="12298" max="12298" width="6.6640625" style="82" customWidth="1"/>
    <col min="12299" max="12299" width="5.5546875" style="82" customWidth="1"/>
    <col min="12300" max="12300" width="4" style="82" customWidth="1"/>
    <col min="12301" max="12301" width="3.88671875" style="82" customWidth="1"/>
    <col min="12302" max="12302" width="8.6640625" style="82" customWidth="1"/>
    <col min="12303" max="12303" width="10.5546875" style="82" customWidth="1"/>
    <col min="12304" max="12304" width="11" style="82" customWidth="1"/>
    <col min="12305" max="12544" width="16" style="82"/>
    <col min="12545" max="12545" width="9" style="82" customWidth="1"/>
    <col min="12546" max="12546" width="12.6640625" style="82" customWidth="1"/>
    <col min="12547" max="12547" width="6.33203125" style="82" customWidth="1"/>
    <col min="12548" max="12548" width="5.6640625" style="82" customWidth="1"/>
    <col min="12549" max="12549" width="5.5546875" style="82" customWidth="1"/>
    <col min="12550" max="12550" width="3.6640625" style="82" customWidth="1"/>
    <col min="12551" max="12551" width="23.5546875" style="82" customWidth="1"/>
    <col min="12552" max="12552" width="9" style="82" customWidth="1"/>
    <col min="12553" max="12553" width="10.44140625" style="82" customWidth="1"/>
    <col min="12554" max="12554" width="6.6640625" style="82" customWidth="1"/>
    <col min="12555" max="12555" width="5.5546875" style="82" customWidth="1"/>
    <col min="12556" max="12556" width="4" style="82" customWidth="1"/>
    <col min="12557" max="12557" width="3.88671875" style="82" customWidth="1"/>
    <col min="12558" max="12558" width="8.6640625" style="82" customWidth="1"/>
    <col min="12559" max="12559" width="10.5546875" style="82" customWidth="1"/>
    <col min="12560" max="12560" width="11" style="82" customWidth="1"/>
    <col min="12561" max="12800" width="16" style="82"/>
    <col min="12801" max="12801" width="9" style="82" customWidth="1"/>
    <col min="12802" max="12802" width="12.6640625" style="82" customWidth="1"/>
    <col min="12803" max="12803" width="6.33203125" style="82" customWidth="1"/>
    <col min="12804" max="12804" width="5.6640625" style="82" customWidth="1"/>
    <col min="12805" max="12805" width="5.5546875" style="82" customWidth="1"/>
    <col min="12806" max="12806" width="3.6640625" style="82" customWidth="1"/>
    <col min="12807" max="12807" width="23.5546875" style="82" customWidth="1"/>
    <col min="12808" max="12808" width="9" style="82" customWidth="1"/>
    <col min="12809" max="12809" width="10.44140625" style="82" customWidth="1"/>
    <col min="12810" max="12810" width="6.6640625" style="82" customWidth="1"/>
    <col min="12811" max="12811" width="5.5546875" style="82" customWidth="1"/>
    <col min="12812" max="12812" width="4" style="82" customWidth="1"/>
    <col min="12813" max="12813" width="3.88671875" style="82" customWidth="1"/>
    <col min="12814" max="12814" width="8.6640625" style="82" customWidth="1"/>
    <col min="12815" max="12815" width="10.5546875" style="82" customWidth="1"/>
    <col min="12816" max="12816" width="11" style="82" customWidth="1"/>
    <col min="12817" max="13056" width="16" style="82"/>
    <col min="13057" max="13057" width="9" style="82" customWidth="1"/>
    <col min="13058" max="13058" width="12.6640625" style="82" customWidth="1"/>
    <col min="13059" max="13059" width="6.33203125" style="82" customWidth="1"/>
    <col min="13060" max="13060" width="5.6640625" style="82" customWidth="1"/>
    <col min="13061" max="13061" width="5.5546875" style="82" customWidth="1"/>
    <col min="13062" max="13062" width="3.6640625" style="82" customWidth="1"/>
    <col min="13063" max="13063" width="23.5546875" style="82" customWidth="1"/>
    <col min="13064" max="13064" width="9" style="82" customWidth="1"/>
    <col min="13065" max="13065" width="10.44140625" style="82" customWidth="1"/>
    <col min="13066" max="13066" width="6.6640625" style="82" customWidth="1"/>
    <col min="13067" max="13067" width="5.5546875" style="82" customWidth="1"/>
    <col min="13068" max="13068" width="4" style="82" customWidth="1"/>
    <col min="13069" max="13069" width="3.88671875" style="82" customWidth="1"/>
    <col min="13070" max="13070" width="8.6640625" style="82" customWidth="1"/>
    <col min="13071" max="13071" width="10.5546875" style="82" customWidth="1"/>
    <col min="13072" max="13072" width="11" style="82" customWidth="1"/>
    <col min="13073" max="13312" width="16" style="82"/>
    <col min="13313" max="13313" width="9" style="82" customWidth="1"/>
    <col min="13314" max="13314" width="12.6640625" style="82" customWidth="1"/>
    <col min="13315" max="13315" width="6.33203125" style="82" customWidth="1"/>
    <col min="13316" max="13316" width="5.6640625" style="82" customWidth="1"/>
    <col min="13317" max="13317" width="5.5546875" style="82" customWidth="1"/>
    <col min="13318" max="13318" width="3.6640625" style="82" customWidth="1"/>
    <col min="13319" max="13319" width="23.5546875" style="82" customWidth="1"/>
    <col min="13320" max="13320" width="9" style="82" customWidth="1"/>
    <col min="13321" max="13321" width="10.44140625" style="82" customWidth="1"/>
    <col min="13322" max="13322" width="6.6640625" style="82" customWidth="1"/>
    <col min="13323" max="13323" width="5.5546875" style="82" customWidth="1"/>
    <col min="13324" max="13324" width="4" style="82" customWidth="1"/>
    <col min="13325" max="13325" width="3.88671875" style="82" customWidth="1"/>
    <col min="13326" max="13326" width="8.6640625" style="82" customWidth="1"/>
    <col min="13327" max="13327" width="10.5546875" style="82" customWidth="1"/>
    <col min="13328" max="13328" width="11" style="82" customWidth="1"/>
    <col min="13329" max="13568" width="16" style="82"/>
    <col min="13569" max="13569" width="9" style="82" customWidth="1"/>
    <col min="13570" max="13570" width="12.6640625" style="82" customWidth="1"/>
    <col min="13571" max="13571" width="6.33203125" style="82" customWidth="1"/>
    <col min="13572" max="13572" width="5.6640625" style="82" customWidth="1"/>
    <col min="13573" max="13573" width="5.5546875" style="82" customWidth="1"/>
    <col min="13574" max="13574" width="3.6640625" style="82" customWidth="1"/>
    <col min="13575" max="13575" width="23.5546875" style="82" customWidth="1"/>
    <col min="13576" max="13576" width="9" style="82" customWidth="1"/>
    <col min="13577" max="13577" width="10.44140625" style="82" customWidth="1"/>
    <col min="13578" max="13578" width="6.6640625" style="82" customWidth="1"/>
    <col min="13579" max="13579" width="5.5546875" style="82" customWidth="1"/>
    <col min="13580" max="13580" width="4" style="82" customWidth="1"/>
    <col min="13581" max="13581" width="3.88671875" style="82" customWidth="1"/>
    <col min="13582" max="13582" width="8.6640625" style="82" customWidth="1"/>
    <col min="13583" max="13583" width="10.5546875" style="82" customWidth="1"/>
    <col min="13584" max="13584" width="11" style="82" customWidth="1"/>
    <col min="13585" max="13824" width="16" style="82"/>
    <col min="13825" max="13825" width="9" style="82" customWidth="1"/>
    <col min="13826" max="13826" width="12.6640625" style="82" customWidth="1"/>
    <col min="13827" max="13827" width="6.33203125" style="82" customWidth="1"/>
    <col min="13828" max="13828" width="5.6640625" style="82" customWidth="1"/>
    <col min="13829" max="13829" width="5.5546875" style="82" customWidth="1"/>
    <col min="13830" max="13830" width="3.6640625" style="82" customWidth="1"/>
    <col min="13831" max="13831" width="23.5546875" style="82" customWidth="1"/>
    <col min="13832" max="13832" width="9" style="82" customWidth="1"/>
    <col min="13833" max="13833" width="10.44140625" style="82" customWidth="1"/>
    <col min="13834" max="13834" width="6.6640625" style="82" customWidth="1"/>
    <col min="13835" max="13835" width="5.5546875" style="82" customWidth="1"/>
    <col min="13836" max="13836" width="4" style="82" customWidth="1"/>
    <col min="13837" max="13837" width="3.88671875" style="82" customWidth="1"/>
    <col min="13838" max="13838" width="8.6640625" style="82" customWidth="1"/>
    <col min="13839" max="13839" width="10.5546875" style="82" customWidth="1"/>
    <col min="13840" max="13840" width="11" style="82" customWidth="1"/>
    <col min="13841" max="14080" width="16" style="82"/>
    <col min="14081" max="14081" width="9" style="82" customWidth="1"/>
    <col min="14082" max="14082" width="12.6640625" style="82" customWidth="1"/>
    <col min="14083" max="14083" width="6.33203125" style="82" customWidth="1"/>
    <col min="14084" max="14084" width="5.6640625" style="82" customWidth="1"/>
    <col min="14085" max="14085" width="5.5546875" style="82" customWidth="1"/>
    <col min="14086" max="14086" width="3.6640625" style="82" customWidth="1"/>
    <col min="14087" max="14087" width="23.5546875" style="82" customWidth="1"/>
    <col min="14088" max="14088" width="9" style="82" customWidth="1"/>
    <col min="14089" max="14089" width="10.44140625" style="82" customWidth="1"/>
    <col min="14090" max="14090" width="6.6640625" style="82" customWidth="1"/>
    <col min="14091" max="14091" width="5.5546875" style="82" customWidth="1"/>
    <col min="14092" max="14092" width="4" style="82" customWidth="1"/>
    <col min="14093" max="14093" width="3.88671875" style="82" customWidth="1"/>
    <col min="14094" max="14094" width="8.6640625" style="82" customWidth="1"/>
    <col min="14095" max="14095" width="10.5546875" style="82" customWidth="1"/>
    <col min="14096" max="14096" width="11" style="82" customWidth="1"/>
    <col min="14097" max="14336" width="16" style="82"/>
    <col min="14337" max="14337" width="9" style="82" customWidth="1"/>
    <col min="14338" max="14338" width="12.6640625" style="82" customWidth="1"/>
    <col min="14339" max="14339" width="6.33203125" style="82" customWidth="1"/>
    <col min="14340" max="14340" width="5.6640625" style="82" customWidth="1"/>
    <col min="14341" max="14341" width="5.5546875" style="82" customWidth="1"/>
    <col min="14342" max="14342" width="3.6640625" style="82" customWidth="1"/>
    <col min="14343" max="14343" width="23.5546875" style="82" customWidth="1"/>
    <col min="14344" max="14344" width="9" style="82" customWidth="1"/>
    <col min="14345" max="14345" width="10.44140625" style="82" customWidth="1"/>
    <col min="14346" max="14346" width="6.6640625" style="82" customWidth="1"/>
    <col min="14347" max="14347" width="5.5546875" style="82" customWidth="1"/>
    <col min="14348" max="14348" width="4" style="82" customWidth="1"/>
    <col min="14349" max="14349" width="3.88671875" style="82" customWidth="1"/>
    <col min="14350" max="14350" width="8.6640625" style="82" customWidth="1"/>
    <col min="14351" max="14351" width="10.5546875" style="82" customWidth="1"/>
    <col min="14352" max="14352" width="11" style="82" customWidth="1"/>
    <col min="14353" max="14592" width="16" style="82"/>
    <col min="14593" max="14593" width="9" style="82" customWidth="1"/>
    <col min="14594" max="14594" width="12.6640625" style="82" customWidth="1"/>
    <col min="14595" max="14595" width="6.33203125" style="82" customWidth="1"/>
    <col min="14596" max="14596" width="5.6640625" style="82" customWidth="1"/>
    <col min="14597" max="14597" width="5.5546875" style="82" customWidth="1"/>
    <col min="14598" max="14598" width="3.6640625" style="82" customWidth="1"/>
    <col min="14599" max="14599" width="23.5546875" style="82" customWidth="1"/>
    <col min="14600" max="14600" width="9" style="82" customWidth="1"/>
    <col min="14601" max="14601" width="10.44140625" style="82" customWidth="1"/>
    <col min="14602" max="14602" width="6.6640625" style="82" customWidth="1"/>
    <col min="14603" max="14603" width="5.5546875" style="82" customWidth="1"/>
    <col min="14604" max="14604" width="4" style="82" customWidth="1"/>
    <col min="14605" max="14605" width="3.88671875" style="82" customWidth="1"/>
    <col min="14606" max="14606" width="8.6640625" style="82" customWidth="1"/>
    <col min="14607" max="14607" width="10.5546875" style="82" customWidth="1"/>
    <col min="14608" max="14608" width="11" style="82" customWidth="1"/>
    <col min="14609" max="14848" width="16" style="82"/>
    <col min="14849" max="14849" width="9" style="82" customWidth="1"/>
    <col min="14850" max="14850" width="12.6640625" style="82" customWidth="1"/>
    <col min="14851" max="14851" width="6.33203125" style="82" customWidth="1"/>
    <col min="14852" max="14852" width="5.6640625" style="82" customWidth="1"/>
    <col min="14853" max="14853" width="5.5546875" style="82" customWidth="1"/>
    <col min="14854" max="14854" width="3.6640625" style="82" customWidth="1"/>
    <col min="14855" max="14855" width="23.5546875" style="82" customWidth="1"/>
    <col min="14856" max="14856" width="9" style="82" customWidth="1"/>
    <col min="14857" max="14857" width="10.44140625" style="82" customWidth="1"/>
    <col min="14858" max="14858" width="6.6640625" style="82" customWidth="1"/>
    <col min="14859" max="14859" width="5.5546875" style="82" customWidth="1"/>
    <col min="14860" max="14860" width="4" style="82" customWidth="1"/>
    <col min="14861" max="14861" width="3.88671875" style="82" customWidth="1"/>
    <col min="14862" max="14862" width="8.6640625" style="82" customWidth="1"/>
    <col min="14863" max="14863" width="10.5546875" style="82" customWidth="1"/>
    <col min="14864" max="14864" width="11" style="82" customWidth="1"/>
    <col min="14865" max="15104" width="16" style="82"/>
    <col min="15105" max="15105" width="9" style="82" customWidth="1"/>
    <col min="15106" max="15106" width="12.6640625" style="82" customWidth="1"/>
    <col min="15107" max="15107" width="6.33203125" style="82" customWidth="1"/>
    <col min="15108" max="15108" width="5.6640625" style="82" customWidth="1"/>
    <col min="15109" max="15109" width="5.5546875" style="82" customWidth="1"/>
    <col min="15110" max="15110" width="3.6640625" style="82" customWidth="1"/>
    <col min="15111" max="15111" width="23.5546875" style="82" customWidth="1"/>
    <col min="15112" max="15112" width="9" style="82" customWidth="1"/>
    <col min="15113" max="15113" width="10.44140625" style="82" customWidth="1"/>
    <col min="15114" max="15114" width="6.6640625" style="82" customWidth="1"/>
    <col min="15115" max="15115" width="5.5546875" style="82" customWidth="1"/>
    <col min="15116" max="15116" width="4" style="82" customWidth="1"/>
    <col min="15117" max="15117" width="3.88671875" style="82" customWidth="1"/>
    <col min="15118" max="15118" width="8.6640625" style="82" customWidth="1"/>
    <col min="15119" max="15119" width="10.5546875" style="82" customWidth="1"/>
    <col min="15120" max="15120" width="11" style="82" customWidth="1"/>
    <col min="15121" max="15360" width="16" style="82"/>
    <col min="15361" max="15361" width="9" style="82" customWidth="1"/>
    <col min="15362" max="15362" width="12.6640625" style="82" customWidth="1"/>
    <col min="15363" max="15363" width="6.33203125" style="82" customWidth="1"/>
    <col min="15364" max="15364" width="5.6640625" style="82" customWidth="1"/>
    <col min="15365" max="15365" width="5.5546875" style="82" customWidth="1"/>
    <col min="15366" max="15366" width="3.6640625" style="82" customWidth="1"/>
    <col min="15367" max="15367" width="23.5546875" style="82" customWidth="1"/>
    <col min="15368" max="15368" width="9" style="82" customWidth="1"/>
    <col min="15369" max="15369" width="10.44140625" style="82" customWidth="1"/>
    <col min="15370" max="15370" width="6.6640625" style="82" customWidth="1"/>
    <col min="15371" max="15371" width="5.5546875" style="82" customWidth="1"/>
    <col min="15372" max="15372" width="4" style="82" customWidth="1"/>
    <col min="15373" max="15373" width="3.88671875" style="82" customWidth="1"/>
    <col min="15374" max="15374" width="8.6640625" style="82" customWidth="1"/>
    <col min="15375" max="15375" width="10.5546875" style="82" customWidth="1"/>
    <col min="15376" max="15376" width="11" style="82" customWidth="1"/>
    <col min="15377" max="15616" width="16" style="82"/>
    <col min="15617" max="15617" width="9" style="82" customWidth="1"/>
    <col min="15618" max="15618" width="12.6640625" style="82" customWidth="1"/>
    <col min="15619" max="15619" width="6.33203125" style="82" customWidth="1"/>
    <col min="15620" max="15620" width="5.6640625" style="82" customWidth="1"/>
    <col min="15621" max="15621" width="5.5546875" style="82" customWidth="1"/>
    <col min="15622" max="15622" width="3.6640625" style="82" customWidth="1"/>
    <col min="15623" max="15623" width="23.5546875" style="82" customWidth="1"/>
    <col min="15624" max="15624" width="9" style="82" customWidth="1"/>
    <col min="15625" max="15625" width="10.44140625" style="82" customWidth="1"/>
    <col min="15626" max="15626" width="6.6640625" style="82" customWidth="1"/>
    <col min="15627" max="15627" width="5.5546875" style="82" customWidth="1"/>
    <col min="15628" max="15628" width="4" style="82" customWidth="1"/>
    <col min="15629" max="15629" width="3.88671875" style="82" customWidth="1"/>
    <col min="15630" max="15630" width="8.6640625" style="82" customWidth="1"/>
    <col min="15631" max="15631" width="10.5546875" style="82" customWidth="1"/>
    <col min="15632" max="15632" width="11" style="82" customWidth="1"/>
    <col min="15633" max="15872" width="16" style="82"/>
    <col min="15873" max="15873" width="9" style="82" customWidth="1"/>
    <col min="15874" max="15874" width="12.6640625" style="82" customWidth="1"/>
    <col min="15875" max="15875" width="6.33203125" style="82" customWidth="1"/>
    <col min="15876" max="15876" width="5.6640625" style="82" customWidth="1"/>
    <col min="15877" max="15877" width="5.5546875" style="82" customWidth="1"/>
    <col min="15878" max="15878" width="3.6640625" style="82" customWidth="1"/>
    <col min="15879" max="15879" width="23.5546875" style="82" customWidth="1"/>
    <col min="15880" max="15880" width="9" style="82" customWidth="1"/>
    <col min="15881" max="15881" width="10.44140625" style="82" customWidth="1"/>
    <col min="15882" max="15882" width="6.6640625" style="82" customWidth="1"/>
    <col min="15883" max="15883" width="5.5546875" style="82" customWidth="1"/>
    <col min="15884" max="15884" width="4" style="82" customWidth="1"/>
    <col min="15885" max="15885" width="3.88671875" style="82" customWidth="1"/>
    <col min="15886" max="15886" width="8.6640625" style="82" customWidth="1"/>
    <col min="15887" max="15887" width="10.5546875" style="82" customWidth="1"/>
    <col min="15888" max="15888" width="11" style="82" customWidth="1"/>
    <col min="15889" max="16128" width="16" style="82"/>
    <col min="16129" max="16129" width="9" style="82" customWidth="1"/>
    <col min="16130" max="16130" width="12.6640625" style="82" customWidth="1"/>
    <col min="16131" max="16131" width="6.33203125" style="82" customWidth="1"/>
    <col min="16132" max="16132" width="5.6640625" style="82" customWidth="1"/>
    <col min="16133" max="16133" width="5.5546875" style="82" customWidth="1"/>
    <col min="16134" max="16134" width="3.6640625" style="82" customWidth="1"/>
    <col min="16135" max="16135" width="23.5546875" style="82" customWidth="1"/>
    <col min="16136" max="16136" width="9" style="82" customWidth="1"/>
    <col min="16137" max="16137" width="10.44140625" style="82" customWidth="1"/>
    <col min="16138" max="16138" width="6.6640625" style="82" customWidth="1"/>
    <col min="16139" max="16139" width="5.5546875" style="82" customWidth="1"/>
    <col min="16140" max="16140" width="4" style="82" customWidth="1"/>
    <col min="16141" max="16141" width="3.88671875" style="82" customWidth="1"/>
    <col min="16142" max="16142" width="8.6640625" style="82" customWidth="1"/>
    <col min="16143" max="16143" width="10.5546875" style="82" customWidth="1"/>
    <col min="16144" max="16144" width="11" style="82" customWidth="1"/>
    <col min="16145" max="16384" width="16" style="82"/>
  </cols>
  <sheetData>
    <row r="1" spans="1:17" s="476" customFormat="1" ht="18" customHeight="1">
      <c r="A1" s="473" t="s">
        <v>117</v>
      </c>
      <c r="B1" s="474"/>
      <c r="C1" s="475"/>
      <c r="D1" s="475"/>
      <c r="G1" s="477"/>
      <c r="H1" s="478"/>
      <c r="I1" s="479"/>
      <c r="J1" s="479"/>
      <c r="N1" s="480"/>
      <c r="O1" s="481" t="s">
        <v>118</v>
      </c>
      <c r="P1" s="482"/>
      <c r="Q1" s="483"/>
    </row>
    <row r="2" spans="1:17" s="476" customFormat="1" ht="12.75" customHeight="1">
      <c r="A2" s="484" t="s">
        <v>35</v>
      </c>
      <c r="B2" s="485"/>
      <c r="C2" s="486"/>
      <c r="D2" s="486"/>
      <c r="E2" s="485"/>
      <c r="F2" s="485"/>
      <c r="G2" s="485"/>
      <c r="H2" s="487" t="s">
        <v>119</v>
      </c>
      <c r="I2" s="488"/>
      <c r="J2" s="488"/>
      <c r="K2" s="488"/>
      <c r="L2" s="488"/>
      <c r="M2" s="488"/>
      <c r="N2" s="488"/>
      <c r="O2" s="489"/>
      <c r="P2" s="482"/>
      <c r="Q2" s="483"/>
    </row>
    <row r="3" spans="1:17" s="476" customFormat="1" ht="13.5" customHeight="1">
      <c r="A3" s="490" t="s">
        <v>120</v>
      </c>
      <c r="B3" s="491"/>
      <c r="C3" s="492"/>
      <c r="D3" s="492"/>
      <c r="E3" s="491"/>
      <c r="F3" s="491"/>
      <c r="G3" s="491"/>
      <c r="H3" s="493" t="s">
        <v>121</v>
      </c>
      <c r="I3" s="807" t="s">
        <v>122</v>
      </c>
      <c r="J3" s="807"/>
      <c r="K3" s="494"/>
      <c r="L3" s="495" t="s">
        <v>47</v>
      </c>
      <c r="M3" s="495"/>
      <c r="N3" s="495"/>
      <c r="O3" s="496"/>
      <c r="P3" s="482"/>
      <c r="Q3" s="483"/>
    </row>
    <row r="4" spans="1:17" s="476" customFormat="1" ht="18.75" customHeight="1">
      <c r="A4" s="497"/>
      <c r="B4" s="498"/>
      <c r="C4" s="498"/>
      <c r="D4" s="498"/>
      <c r="E4" s="498"/>
      <c r="F4" s="498"/>
      <c r="G4" s="498"/>
      <c r="H4" s="499" t="s">
        <v>123</v>
      </c>
      <c r="I4" s="500"/>
      <c r="J4" s="500"/>
      <c r="K4" s="500"/>
      <c r="L4" s="500" t="s">
        <v>48</v>
      </c>
      <c r="M4" s="500"/>
      <c r="N4" s="495"/>
      <c r="O4" s="496"/>
      <c r="P4" s="501"/>
    </row>
    <row r="5" spans="1:17" s="476" customFormat="1" ht="12.75" customHeight="1">
      <c r="A5" s="808" t="s">
        <v>49</v>
      </c>
      <c r="B5" s="809"/>
      <c r="C5" s="809"/>
      <c r="D5" s="809"/>
      <c r="E5" s="809"/>
      <c r="F5" s="809"/>
      <c r="G5" s="810"/>
      <c r="H5" s="502" t="s">
        <v>124</v>
      </c>
      <c r="I5" s="503"/>
      <c r="J5" s="503"/>
      <c r="K5" s="503"/>
      <c r="L5" s="504" t="s">
        <v>50</v>
      </c>
      <c r="M5" s="504"/>
      <c r="N5" s="503"/>
      <c r="O5" s="505"/>
      <c r="P5" s="501"/>
    </row>
    <row r="6" spans="1:17" s="476" customFormat="1" ht="12.75" customHeight="1">
      <c r="A6" s="811"/>
      <c r="B6" s="812"/>
      <c r="C6" s="812"/>
      <c r="D6" s="812"/>
      <c r="E6" s="812"/>
      <c r="F6" s="812"/>
      <c r="G6" s="813"/>
      <c r="H6" s="506"/>
      <c r="I6" s="507"/>
      <c r="J6" s="507"/>
      <c r="K6" s="508"/>
      <c r="L6" s="508"/>
      <c r="M6" s="508"/>
      <c r="N6" s="507"/>
      <c r="O6" s="509"/>
      <c r="P6" s="501"/>
    </row>
    <row r="7" spans="1:17" s="501" customFormat="1" ht="17.25" customHeight="1">
      <c r="A7" s="510" t="s">
        <v>125</v>
      </c>
      <c r="B7" s="511"/>
      <c r="C7" s="511"/>
      <c r="D7" s="511"/>
      <c r="E7" s="511"/>
      <c r="F7" s="511"/>
      <c r="G7" s="511"/>
      <c r="H7" s="511"/>
      <c r="I7" s="511"/>
      <c r="J7" s="511"/>
      <c r="K7" s="511"/>
      <c r="L7" s="511"/>
      <c r="M7" s="511"/>
      <c r="N7" s="511"/>
      <c r="O7" s="512"/>
    </row>
    <row r="8" spans="1:17" s="476" customFormat="1" ht="15.75" customHeight="1">
      <c r="A8" s="83"/>
      <c r="B8" s="84"/>
      <c r="C8" s="343"/>
      <c r="D8" s="343"/>
      <c r="E8" s="84"/>
      <c r="F8" s="84"/>
      <c r="G8" s="84"/>
      <c r="H8" s="84"/>
      <c r="I8" s="84"/>
      <c r="J8" s="84"/>
      <c r="K8" s="84"/>
      <c r="L8" s="84"/>
      <c r="M8" s="84"/>
      <c r="N8" s="84"/>
      <c r="O8" s="100"/>
    </row>
    <row r="9" spans="1:17" s="476" customFormat="1" ht="12.75" customHeight="1">
      <c r="A9" s="510" t="s">
        <v>126</v>
      </c>
      <c r="B9" s="513"/>
      <c r="C9" s="514"/>
      <c r="D9" s="514"/>
      <c r="E9" s="513"/>
      <c r="F9" s="513"/>
      <c r="G9" s="513"/>
      <c r="H9" s="513"/>
      <c r="I9" s="513"/>
      <c r="J9" s="85"/>
      <c r="K9" s="515"/>
      <c r="L9" s="85"/>
      <c r="M9" s="515"/>
      <c r="N9" s="511" t="s">
        <v>51</v>
      </c>
      <c r="O9" s="516" t="s">
        <v>43</v>
      </c>
    </row>
    <row r="10" spans="1:17" s="476" customFormat="1" ht="12" customHeight="1">
      <c r="A10" s="517" t="s">
        <v>127</v>
      </c>
      <c r="C10" s="483"/>
      <c r="D10" s="483"/>
      <c r="J10" s="87"/>
      <c r="K10" s="518"/>
      <c r="L10" s="87"/>
      <c r="M10" s="518"/>
      <c r="N10" s="518"/>
      <c r="O10" s="519"/>
    </row>
    <row r="11" spans="1:17" s="476" customFormat="1" ht="16.5" customHeight="1">
      <c r="A11" s="134" t="s">
        <v>36</v>
      </c>
      <c r="B11" s="520"/>
      <c r="C11" s="88"/>
      <c r="D11" s="521" t="s">
        <v>128</v>
      </c>
      <c r="E11" s="522"/>
      <c r="F11" s="89"/>
      <c r="G11" s="90"/>
      <c r="H11" s="90"/>
      <c r="I11" s="90"/>
      <c r="J11" s="90"/>
      <c r="K11" s="88"/>
      <c r="L11" s="88"/>
      <c r="M11" s="90"/>
      <c r="N11" s="90"/>
      <c r="O11" s="523"/>
    </row>
    <row r="12" spans="1:17" s="476" customFormat="1" ht="19.5" customHeight="1">
      <c r="A12" s="524" t="s">
        <v>129</v>
      </c>
      <c r="B12" s="498"/>
      <c r="C12" s="498"/>
      <c r="D12" s="498"/>
      <c r="E12" s="498"/>
      <c r="F12" s="498"/>
      <c r="G12" s="498"/>
      <c r="H12" s="525"/>
      <c r="I12" s="498"/>
      <c r="J12" s="526"/>
      <c r="K12" s="526"/>
      <c r="L12" s="526"/>
      <c r="M12" s="527"/>
      <c r="N12" s="498"/>
      <c r="O12" s="528"/>
    </row>
    <row r="13" spans="1:17" s="501" customFormat="1" ht="14.25" customHeight="1">
      <c r="A13" s="529" t="s">
        <v>130</v>
      </c>
      <c r="B13" s="530"/>
      <c r="C13" s="511"/>
      <c r="D13" s="511"/>
      <c r="E13" s="511"/>
      <c r="F13" s="511"/>
      <c r="G13" s="511"/>
      <c r="H13" s="529" t="s">
        <v>131</v>
      </c>
      <c r="I13" s="511"/>
      <c r="J13" s="511"/>
      <c r="K13" s="531" t="s">
        <v>132</v>
      </c>
      <c r="L13" s="532" t="s">
        <v>133</v>
      </c>
      <c r="M13" s="533"/>
      <c r="N13" s="533"/>
      <c r="O13" s="534"/>
      <c r="P13" s="535"/>
    </row>
    <row r="14" spans="1:17" s="501" customFormat="1" ht="16.5" customHeight="1">
      <c r="A14" s="536"/>
      <c r="B14" s="84"/>
      <c r="C14" s="537"/>
      <c r="D14" s="537"/>
      <c r="E14" s="537"/>
      <c r="F14" s="537"/>
      <c r="G14" s="537"/>
      <c r="H14" s="92"/>
      <c r="I14" s="538"/>
      <c r="J14" s="538"/>
      <c r="K14" s="539"/>
      <c r="L14" s="93"/>
      <c r="M14" s="94"/>
      <c r="N14" s="540"/>
      <c r="O14" s="541"/>
      <c r="Q14" s="535"/>
    </row>
    <row r="15" spans="1:17" s="501" customFormat="1" ht="14.25" customHeight="1">
      <c r="A15" s="510" t="s">
        <v>134</v>
      </c>
      <c r="B15" s="511"/>
      <c r="C15" s="530"/>
      <c r="D15" s="530"/>
      <c r="E15" s="511"/>
      <c r="F15" s="511"/>
      <c r="G15" s="512"/>
      <c r="H15" s="542" t="s">
        <v>135</v>
      </c>
      <c r="I15" s="543"/>
      <c r="J15" s="543"/>
      <c r="K15" s="518"/>
      <c r="L15" s="518"/>
      <c r="M15" s="518"/>
      <c r="N15" s="518"/>
      <c r="O15" s="544"/>
      <c r="Q15" s="535"/>
    </row>
    <row r="16" spans="1:17" s="501" customFormat="1" ht="14.25" customHeight="1">
      <c r="A16" s="92"/>
      <c r="B16" s="84"/>
      <c r="C16" s="545"/>
      <c r="D16" s="545"/>
      <c r="E16" s="537"/>
      <c r="F16" s="537"/>
      <c r="G16" s="546"/>
      <c r="H16" s="95"/>
      <c r="I16" s="95"/>
      <c r="J16" s="95"/>
      <c r="K16" s="95"/>
      <c r="L16" s="95"/>
      <c r="M16" s="95"/>
      <c r="N16" s="95"/>
      <c r="O16" s="96"/>
      <c r="Q16" s="535"/>
    </row>
    <row r="17" spans="1:19" s="476" customFormat="1" ht="14.25" customHeight="1">
      <c r="A17" s="510" t="s">
        <v>136</v>
      </c>
      <c r="B17" s="511"/>
      <c r="C17" s="530"/>
      <c r="D17" s="530"/>
      <c r="E17" s="511"/>
      <c r="F17" s="511"/>
      <c r="G17" s="512"/>
      <c r="H17" s="95"/>
      <c r="I17" s="97"/>
      <c r="J17" s="97"/>
      <c r="K17" s="95"/>
      <c r="L17" s="95"/>
      <c r="M17" s="95"/>
      <c r="N17" s="95"/>
      <c r="O17" s="96"/>
      <c r="Q17" s="483"/>
    </row>
    <row r="18" spans="1:19" s="476" customFormat="1" ht="14.25" customHeight="1">
      <c r="A18" s="92"/>
      <c r="B18" s="343"/>
      <c r="C18" s="99"/>
      <c r="D18" s="99"/>
      <c r="E18" s="84"/>
      <c r="F18" s="84"/>
      <c r="G18" s="100"/>
      <c r="H18" s="95"/>
      <c r="I18" s="97"/>
      <c r="J18" s="97"/>
      <c r="K18" s="95"/>
      <c r="L18" s="95"/>
      <c r="M18" s="95"/>
      <c r="N18" s="95"/>
      <c r="O18" s="96"/>
      <c r="Q18" s="483"/>
    </row>
    <row r="19" spans="1:19" s="476" customFormat="1" ht="14.25" customHeight="1">
      <c r="A19" s="510" t="s">
        <v>137</v>
      </c>
      <c r="B19" s="511"/>
      <c r="C19" s="530"/>
      <c r="D19" s="530"/>
      <c r="E19" s="547"/>
      <c r="F19" s="547"/>
      <c r="G19" s="548"/>
      <c r="H19" s="95"/>
      <c r="I19" s="97" t="s">
        <v>276</v>
      </c>
      <c r="J19" s="97"/>
      <c r="K19" s="95"/>
      <c r="L19" s="95"/>
      <c r="M19" s="95"/>
      <c r="N19" s="95"/>
      <c r="O19" s="96"/>
      <c r="Q19" s="483"/>
    </row>
    <row r="20" spans="1:19" s="476" customFormat="1" ht="14.25" customHeight="1">
      <c r="A20" s="92"/>
      <c r="B20" s="343"/>
      <c r="C20" s="99"/>
      <c r="D20" s="99"/>
      <c r="E20" s="84"/>
      <c r="F20" s="84"/>
      <c r="G20" s="100"/>
      <c r="H20" s="95"/>
      <c r="I20" s="97"/>
      <c r="J20" s="97"/>
      <c r="K20" s="95"/>
      <c r="L20" s="95"/>
      <c r="M20" s="95"/>
      <c r="N20" s="95"/>
      <c r="O20" s="96"/>
      <c r="Q20" s="483"/>
    </row>
    <row r="21" spans="1:19" s="476" customFormat="1" ht="15" customHeight="1">
      <c r="A21" s="510" t="s">
        <v>138</v>
      </c>
      <c r="B21" s="511"/>
      <c r="C21" s="530"/>
      <c r="D21" s="530"/>
      <c r="E21" s="511"/>
      <c r="F21" s="511"/>
      <c r="G21" s="512"/>
      <c r="H21" s="549" t="s">
        <v>139</v>
      </c>
      <c r="I21" s="101"/>
      <c r="J21" s="95"/>
      <c r="K21" s="95"/>
      <c r="L21" s="95"/>
      <c r="M21" s="95"/>
      <c r="N21" s="95"/>
      <c r="O21" s="96"/>
      <c r="P21" s="501"/>
    </row>
    <row r="22" spans="1:19" s="476" customFormat="1" ht="17.25" customHeight="1">
      <c r="A22" s="550" t="s">
        <v>140</v>
      </c>
      <c r="B22" s="103" t="s">
        <v>275</v>
      </c>
      <c r="C22" s="103"/>
      <c r="D22" s="103"/>
      <c r="E22" s="551" t="s">
        <v>141</v>
      </c>
      <c r="F22" s="552"/>
      <c r="G22" s="553" t="s">
        <v>275</v>
      </c>
      <c r="H22" s="83"/>
      <c r="I22" s="84"/>
      <c r="J22" s="84"/>
      <c r="K22" s="343"/>
      <c r="L22" s="343"/>
      <c r="M22" s="343"/>
      <c r="N22" s="343"/>
      <c r="O22" s="100"/>
      <c r="P22" s="535"/>
      <c r="Q22" s="501"/>
      <c r="R22" s="535"/>
    </row>
    <row r="23" spans="1:19" s="501" customFormat="1" ht="12.75" customHeight="1">
      <c r="A23" s="554" t="s">
        <v>142</v>
      </c>
      <c r="B23" s="555"/>
      <c r="C23" s="556"/>
      <c r="D23" s="557"/>
      <c r="E23" s="558"/>
      <c r="F23" s="559" t="s">
        <v>143</v>
      </c>
      <c r="G23" s="558"/>
      <c r="H23" s="560" t="s">
        <v>144</v>
      </c>
      <c r="I23" s="560"/>
      <c r="J23" s="560"/>
      <c r="K23" s="814"/>
      <c r="L23" s="814"/>
      <c r="M23" s="814"/>
      <c r="N23" s="814"/>
      <c r="O23" s="561"/>
    </row>
    <row r="24" spans="1:19" s="501" customFormat="1" ht="17.25" customHeight="1">
      <c r="A24" s="104" t="s">
        <v>145</v>
      </c>
      <c r="B24" s="562" t="s">
        <v>146</v>
      </c>
      <c r="C24" s="563"/>
      <c r="D24" s="564"/>
      <c r="E24" s="565"/>
      <c r="F24" s="104" t="s">
        <v>147</v>
      </c>
      <c r="G24" s="562"/>
      <c r="H24" s="566"/>
      <c r="I24" s="566"/>
      <c r="J24" s="566"/>
      <c r="K24" s="815"/>
      <c r="L24" s="815"/>
      <c r="M24" s="815"/>
      <c r="N24" s="815"/>
      <c r="O24" s="567"/>
    </row>
    <row r="25" spans="1:19" s="501" customFormat="1" ht="12.75" customHeight="1">
      <c r="A25" s="554" t="s">
        <v>148</v>
      </c>
      <c r="B25" s="555"/>
      <c r="C25" s="556"/>
      <c r="D25" s="557"/>
      <c r="E25" s="558"/>
      <c r="F25" s="559" t="s">
        <v>149</v>
      </c>
      <c r="G25" s="558"/>
      <c r="H25" s="568"/>
      <c r="J25" s="559" t="s">
        <v>150</v>
      </c>
      <c r="K25" s="560"/>
      <c r="L25" s="560"/>
      <c r="M25" s="560"/>
      <c r="N25" s="560"/>
      <c r="O25" s="561"/>
    </row>
    <row r="26" spans="1:19" s="501" customFormat="1" ht="16.5" customHeight="1">
      <c r="A26" s="104"/>
      <c r="B26" s="569"/>
      <c r="C26" s="563"/>
      <c r="D26" s="564"/>
      <c r="E26" s="565"/>
      <c r="F26" s="104" t="s">
        <v>147</v>
      </c>
      <c r="G26" s="562"/>
      <c r="H26" s="566"/>
      <c r="J26" s="570" t="s">
        <v>151</v>
      </c>
      <c r="K26" s="566"/>
      <c r="L26" s="566" t="s">
        <v>152</v>
      </c>
      <c r="M26" s="566"/>
      <c r="N26" s="566"/>
      <c r="O26" s="567"/>
    </row>
    <row r="27" spans="1:19" s="577" customFormat="1" ht="18.75" customHeight="1">
      <c r="A27" s="105" t="s">
        <v>153</v>
      </c>
      <c r="B27" s="106"/>
      <c r="C27" s="106"/>
      <c r="D27" s="106" t="s">
        <v>154</v>
      </c>
      <c r="E27" s="106" t="s">
        <v>155</v>
      </c>
      <c r="F27" s="107"/>
      <c r="G27" s="571"/>
      <c r="H27" s="105" t="s">
        <v>195</v>
      </c>
      <c r="I27" s="572"/>
      <c r="J27" s="572"/>
      <c r="K27" s="572"/>
      <c r="L27" s="572"/>
      <c r="M27" s="572"/>
      <c r="N27" s="572"/>
      <c r="O27" s="573"/>
      <c r="P27" s="574"/>
      <c r="Q27" s="575"/>
      <c r="R27" s="575"/>
      <c r="S27" s="576"/>
    </row>
    <row r="28" spans="1:19" s="501" customFormat="1" ht="11.25" customHeight="1">
      <c r="A28" s="578" t="s">
        <v>156</v>
      </c>
      <c r="B28" s="483"/>
      <c r="C28" s="476"/>
      <c r="D28" s="476"/>
      <c r="E28" s="476"/>
      <c r="F28" s="579"/>
      <c r="G28" s="580" t="s">
        <v>157</v>
      </c>
      <c r="H28" s="483"/>
      <c r="I28" s="581"/>
      <c r="J28" s="542" t="s">
        <v>158</v>
      </c>
      <c r="K28" s="476"/>
      <c r="L28" s="476"/>
      <c r="M28" s="476"/>
      <c r="N28" s="476"/>
      <c r="O28" s="582"/>
      <c r="P28" s="583" t="s">
        <v>5</v>
      </c>
      <c r="Q28" s="584" t="s">
        <v>159</v>
      </c>
      <c r="R28" s="585" t="s">
        <v>5</v>
      </c>
      <c r="S28" s="535"/>
    </row>
    <row r="29" spans="1:19" s="594" customFormat="1" ht="12" customHeight="1">
      <c r="A29" s="578" t="s">
        <v>160</v>
      </c>
      <c r="B29" s="586"/>
      <c r="C29" s="518"/>
      <c r="D29" s="518"/>
      <c r="E29" s="518"/>
      <c r="F29" s="587"/>
      <c r="G29" s="588" t="s">
        <v>161</v>
      </c>
      <c r="H29" s="543"/>
      <c r="I29" s="519"/>
      <c r="J29" s="542" t="s">
        <v>38</v>
      </c>
      <c r="K29" s="589"/>
      <c r="L29" s="589"/>
      <c r="M29" s="518"/>
      <c r="N29" s="518"/>
      <c r="O29" s="590"/>
      <c r="P29" s="591"/>
      <c r="Q29" s="592" t="s">
        <v>5</v>
      </c>
      <c r="R29" s="592"/>
      <c r="S29" s="593"/>
    </row>
    <row r="30" spans="1:19" ht="15" customHeight="1">
      <c r="A30" s="111" t="s">
        <v>39</v>
      </c>
      <c r="B30" s="112"/>
      <c r="C30" s="113" t="s">
        <v>162</v>
      </c>
      <c r="D30" s="114"/>
      <c r="E30" s="114"/>
      <c r="F30" s="115"/>
      <c r="G30" s="116" t="s">
        <v>163</v>
      </c>
      <c r="H30" s="116" t="s">
        <v>164</v>
      </c>
      <c r="I30" s="117"/>
      <c r="J30" s="86" t="s">
        <v>165</v>
      </c>
      <c r="K30" s="118"/>
      <c r="L30" s="118"/>
      <c r="M30" s="118"/>
      <c r="N30" s="116" t="s">
        <v>166</v>
      </c>
      <c r="O30" s="117"/>
      <c r="P30" s="109"/>
      <c r="Q30" s="110"/>
      <c r="R30" s="110"/>
      <c r="S30" s="91"/>
    </row>
    <row r="31" spans="1:19" s="123" customFormat="1" ht="17.25" customHeight="1">
      <c r="A31" s="595">
        <v>44743</v>
      </c>
      <c r="B31" s="119"/>
      <c r="C31" s="120"/>
      <c r="D31" s="119"/>
      <c r="E31" s="119"/>
      <c r="F31" s="121"/>
      <c r="G31" s="122" t="str">
        <f>IF('Base Budget'!J128=0,"",'Base Budget'!J128)</f>
        <v/>
      </c>
      <c r="H31" s="816" t="str">
        <f>IF('Base Budget'!J131=0,"",'Base Budget'!J131)</f>
        <v/>
      </c>
      <c r="I31" s="817"/>
      <c r="J31" s="818" t="str">
        <f>IF('Base Budget'!O128=0,"",'Base Budget'!O128)</f>
        <v/>
      </c>
      <c r="K31" s="819"/>
      <c r="L31" s="819"/>
      <c r="M31" s="820"/>
      <c r="N31" s="816" t="str">
        <f>IF('Base Budget'!O131=0,"",'Base Budget'!O131)</f>
        <v/>
      </c>
      <c r="O31" s="817"/>
      <c r="R31" s="302">
        <f>DATE(YEAR(StartDate),IF(MONTH(StartDate)&lt;=6,1,7),1)</f>
        <v>44743</v>
      </c>
    </row>
    <row r="32" spans="1:19" s="79" customFormat="1" ht="16.5" customHeight="1">
      <c r="A32" s="124" t="s">
        <v>167</v>
      </c>
      <c r="B32" s="77"/>
      <c r="C32" s="78"/>
      <c r="D32" s="137"/>
      <c r="E32" s="137"/>
      <c r="F32" s="137"/>
      <c r="G32" s="137"/>
      <c r="H32" s="124" t="s">
        <v>168</v>
      </c>
      <c r="I32" s="78"/>
      <c r="J32" s="78"/>
      <c r="K32" s="78"/>
      <c r="L32" s="78"/>
      <c r="M32" s="78"/>
      <c r="N32" s="78"/>
      <c r="O32" s="596"/>
    </row>
    <row r="33" spans="1:17" s="79" customFormat="1" ht="16.5" customHeight="1">
      <c r="A33" s="125" t="s">
        <v>0</v>
      </c>
      <c r="B33" s="337" t="s">
        <v>277</v>
      </c>
      <c r="C33" s="597"/>
      <c r="D33" s="598"/>
      <c r="E33" s="598"/>
      <c r="F33" s="598"/>
      <c r="G33" s="598"/>
      <c r="H33" s="125" t="s">
        <v>169</v>
      </c>
      <c r="I33" s="76"/>
      <c r="J33" s="599" t="s">
        <v>170</v>
      </c>
      <c r="K33" s="600"/>
      <c r="L33" s="599" t="s">
        <v>171</v>
      </c>
      <c r="M33" s="601"/>
      <c r="N33" s="602" t="s">
        <v>172</v>
      </c>
      <c r="O33" s="603"/>
      <c r="P33" s="604"/>
    </row>
    <row r="34" spans="1:17" s="79" customFormat="1" ht="16.5" customHeight="1">
      <c r="A34" s="125" t="s">
        <v>40</v>
      </c>
      <c r="B34" s="337" t="s">
        <v>278</v>
      </c>
      <c r="C34" s="597"/>
      <c r="D34" s="598"/>
      <c r="E34" s="598"/>
      <c r="F34" s="598"/>
      <c r="G34" s="605"/>
      <c r="H34" s="125" t="s">
        <v>173</v>
      </c>
      <c r="I34" s="127"/>
      <c r="J34" s="599" t="s">
        <v>174</v>
      </c>
      <c r="K34" s="127"/>
      <c r="L34" s="606"/>
      <c r="M34" s="128"/>
      <c r="N34" s="128"/>
      <c r="O34" s="129"/>
      <c r="P34" s="604"/>
    </row>
    <row r="35" spans="1:17" s="79" customFormat="1" ht="16.5" customHeight="1">
      <c r="A35" s="130"/>
      <c r="B35" s="337" t="s">
        <v>279</v>
      </c>
      <c r="C35" s="597"/>
      <c r="D35" s="598"/>
      <c r="E35" s="598"/>
      <c r="F35" s="598"/>
      <c r="G35" s="598"/>
      <c r="H35" s="125" t="s">
        <v>175</v>
      </c>
      <c r="I35" s="127"/>
      <c r="J35" s="599" t="s">
        <v>176</v>
      </c>
      <c r="K35" s="127"/>
      <c r="L35" s="599" t="s">
        <v>41</v>
      </c>
      <c r="M35" s="76"/>
      <c r="N35" s="128"/>
      <c r="O35" s="607"/>
      <c r="P35" s="604"/>
    </row>
    <row r="36" spans="1:17" s="79" customFormat="1" ht="16.5" customHeight="1">
      <c r="A36" s="130"/>
      <c r="B36" s="337" t="s">
        <v>280</v>
      </c>
      <c r="C36" s="598"/>
      <c r="D36" s="598"/>
      <c r="E36" s="598"/>
      <c r="F36" s="598"/>
      <c r="G36" s="598"/>
      <c r="H36" s="102" t="s">
        <v>177</v>
      </c>
      <c r="I36" s="608"/>
      <c r="J36" s="609" t="s">
        <v>178</v>
      </c>
      <c r="K36" s="608"/>
      <c r="L36" s="608"/>
      <c r="M36" s="608"/>
      <c r="N36" s="131"/>
      <c r="O36" s="610"/>
    </row>
    <row r="37" spans="1:17" s="79" customFormat="1" ht="16.5" customHeight="1">
      <c r="A37" s="130"/>
      <c r="B37" s="611"/>
      <c r="C37" s="611"/>
      <c r="D37" s="598"/>
      <c r="E37" s="598"/>
      <c r="F37" s="598"/>
      <c r="G37" s="605"/>
      <c r="H37" s="108" t="s">
        <v>179</v>
      </c>
      <c r="I37" s="77"/>
      <c r="J37" s="77"/>
      <c r="K37" s="77"/>
      <c r="L37" s="77"/>
      <c r="M37" s="78"/>
      <c r="N37" s="612"/>
      <c r="O37" s="613"/>
    </row>
    <row r="38" spans="1:17" s="79" customFormat="1" ht="12.75" customHeight="1">
      <c r="A38" s="130"/>
      <c r="B38" s="611"/>
      <c r="C38" s="611"/>
      <c r="D38" s="598"/>
      <c r="E38" s="598"/>
      <c r="F38" s="598"/>
      <c r="G38" s="605"/>
      <c r="H38" s="801" t="s">
        <v>281</v>
      </c>
      <c r="I38" s="802"/>
      <c r="J38" s="802"/>
      <c r="K38" s="802"/>
      <c r="L38" s="802"/>
      <c r="M38" s="802"/>
      <c r="N38" s="614"/>
      <c r="O38" s="613"/>
    </row>
    <row r="39" spans="1:17" s="79" customFormat="1" ht="17.25" customHeight="1">
      <c r="A39" s="132"/>
      <c r="B39" s="98"/>
      <c r="C39" s="98"/>
      <c r="D39" s="98"/>
      <c r="E39" s="98"/>
      <c r="F39" s="803"/>
      <c r="G39" s="804"/>
      <c r="H39" s="133" t="s">
        <v>180</v>
      </c>
      <c r="I39" s="153"/>
      <c r="J39" s="154" t="s">
        <v>282</v>
      </c>
      <c r="K39" s="615"/>
      <c r="L39" s="616" t="s">
        <v>181</v>
      </c>
      <c r="M39" s="617"/>
      <c r="N39" s="617"/>
      <c r="O39" s="336" t="s">
        <v>283</v>
      </c>
    </row>
    <row r="40" spans="1:17" s="79" customFormat="1" ht="15" customHeight="1">
      <c r="A40" s="618" t="s">
        <v>44</v>
      </c>
      <c r="B40" s="78"/>
      <c r="C40" s="78"/>
      <c r="D40" s="78"/>
      <c r="E40" s="619"/>
      <c r="F40" s="619"/>
      <c r="G40" s="619"/>
      <c r="H40" s="108" t="s">
        <v>182</v>
      </c>
      <c r="I40" s="78"/>
      <c r="J40" s="78"/>
      <c r="K40" s="78"/>
      <c r="L40" s="78"/>
      <c r="M40" s="78"/>
      <c r="N40" s="78"/>
      <c r="O40" s="596"/>
    </row>
    <row r="41" spans="1:17" s="79" customFormat="1" ht="16.5" customHeight="1">
      <c r="A41" s="620" t="s">
        <v>0</v>
      </c>
      <c r="B41" s="621" t="str">
        <f>'Face Page'!I41</f>
        <v>VACANT</v>
      </c>
      <c r="C41" s="622"/>
      <c r="D41" s="598"/>
      <c r="E41" s="598"/>
      <c r="F41" s="598"/>
      <c r="G41" s="598"/>
      <c r="H41" s="620" t="s">
        <v>0</v>
      </c>
      <c r="I41" s="623" t="s">
        <v>355</v>
      </c>
      <c r="J41" s="622"/>
      <c r="K41" s="597"/>
      <c r="L41" s="597"/>
      <c r="M41" s="598"/>
      <c r="N41" s="598"/>
      <c r="O41" s="624"/>
      <c r="Q41" s="625"/>
    </row>
    <row r="42" spans="1:17" s="79" customFormat="1" ht="16.5" customHeight="1">
      <c r="A42" s="626" t="s">
        <v>42</v>
      </c>
      <c r="B42" s="627" t="str">
        <f>'Face Page'!I42</f>
        <v>Grants/Contracts Specialist</v>
      </c>
      <c r="C42" s="622"/>
      <c r="D42" s="598"/>
      <c r="E42" s="598"/>
      <c r="F42" s="598"/>
      <c r="G42" s="598"/>
      <c r="H42" s="626" t="s">
        <v>42</v>
      </c>
      <c r="I42" s="628" t="str">
        <f>IF(NOT(ISNA(VLOOKUP($I$41,OfficialLookup,2,FALSE))),VLOOKUP($I$41,OfficialLookup,2,FALSE),"0")</f>
        <v>Grants/Contracts Specialist</v>
      </c>
      <c r="J42" s="629"/>
      <c r="K42" s="597"/>
      <c r="L42" s="597"/>
      <c r="M42" s="598"/>
      <c r="N42" s="598"/>
      <c r="O42" s="624"/>
      <c r="Q42" s="364"/>
    </row>
    <row r="43" spans="1:17" s="79" customFormat="1" ht="16.5" customHeight="1">
      <c r="A43" s="626" t="s">
        <v>40</v>
      </c>
      <c r="B43" s="337" t="s">
        <v>278</v>
      </c>
      <c r="C43" s="622"/>
      <c r="D43" s="598"/>
      <c r="E43" s="598"/>
      <c r="F43" s="598"/>
      <c r="G43" s="598"/>
      <c r="H43" s="626" t="s">
        <v>40</v>
      </c>
      <c r="I43" s="337" t="s">
        <v>278</v>
      </c>
      <c r="J43" s="629"/>
      <c r="K43" s="597"/>
      <c r="L43" s="597"/>
      <c r="M43" s="622"/>
      <c r="N43" s="622"/>
      <c r="O43" s="624"/>
      <c r="Q43" s="364"/>
    </row>
    <row r="44" spans="1:17" s="79" customFormat="1" ht="16.5" customHeight="1">
      <c r="A44" s="630"/>
      <c r="B44" s="337" t="s">
        <v>279</v>
      </c>
      <c r="C44" s="622"/>
      <c r="D44" s="598"/>
      <c r="E44" s="598"/>
      <c r="F44" s="598"/>
      <c r="G44" s="598"/>
      <c r="H44" s="630"/>
      <c r="I44" s="337" t="s">
        <v>279</v>
      </c>
      <c r="J44" s="629"/>
      <c r="K44" s="597"/>
      <c r="L44" s="597"/>
      <c r="M44" s="598"/>
      <c r="N44" s="598"/>
      <c r="O44" s="624"/>
      <c r="Q44" s="364"/>
    </row>
    <row r="45" spans="1:17" s="79" customFormat="1" ht="16.5" customHeight="1">
      <c r="A45" s="630"/>
      <c r="B45" s="337" t="s">
        <v>280</v>
      </c>
      <c r="C45" s="622"/>
      <c r="D45" s="598"/>
      <c r="E45" s="598"/>
      <c r="F45" s="598"/>
      <c r="G45" s="622"/>
      <c r="H45" s="630"/>
      <c r="I45" s="337" t="s">
        <v>280</v>
      </c>
      <c r="J45" s="629"/>
      <c r="K45" s="597"/>
      <c r="L45" s="597"/>
      <c r="M45" s="598"/>
      <c r="N45" s="598"/>
      <c r="O45" s="624"/>
      <c r="Q45" s="364"/>
    </row>
    <row r="46" spans="1:17" s="79" customFormat="1" ht="16.5" customHeight="1">
      <c r="A46" s="630"/>
      <c r="B46" s="623"/>
      <c r="C46" s="622"/>
      <c r="D46" s="598"/>
      <c r="E46" s="598"/>
      <c r="F46" s="598"/>
      <c r="G46" s="622"/>
      <c r="H46" s="630"/>
      <c r="I46" s="623"/>
      <c r="J46" s="629"/>
      <c r="K46" s="597"/>
      <c r="L46" s="597"/>
      <c r="M46" s="598"/>
      <c r="N46" s="598"/>
      <c r="O46" s="624"/>
      <c r="Q46" s="364"/>
    </row>
    <row r="47" spans="1:17" s="79" customFormat="1" ht="17.25" customHeight="1">
      <c r="A47" s="631" t="s">
        <v>52</v>
      </c>
      <c r="B47" s="632" t="s">
        <v>286</v>
      </c>
      <c r="C47" s="598"/>
      <c r="D47" s="598"/>
      <c r="E47" s="598"/>
      <c r="F47" s="633" t="s">
        <v>37</v>
      </c>
      <c r="G47" s="634" t="s">
        <v>285</v>
      </c>
      <c r="H47" s="631" t="s">
        <v>52</v>
      </c>
      <c r="I47" s="628">
        <f>IF(NOT(ISNA(VLOOKUP($I$41,OfficialLookup,3,FALSE))),VLOOKUP($I$41,OfficialLookup,3,FALSE),"0")</f>
        <v>0</v>
      </c>
      <c r="J47" s="629"/>
      <c r="K47" s="597"/>
      <c r="L47" s="597"/>
      <c r="M47" s="633" t="s">
        <v>37</v>
      </c>
      <c r="N47" s="805" t="s">
        <v>285</v>
      </c>
      <c r="O47" s="806"/>
      <c r="Q47" s="364"/>
    </row>
    <row r="48" spans="1:17" s="79" customFormat="1" ht="21" customHeight="1">
      <c r="A48" s="635" t="s">
        <v>53</v>
      </c>
      <c r="B48" s="55" t="s">
        <v>284</v>
      </c>
      <c r="C48" s="598"/>
      <c r="D48" s="598"/>
      <c r="E48" s="598"/>
      <c r="F48" s="598"/>
      <c r="G48" s="598"/>
      <c r="H48" s="635" t="s">
        <v>53</v>
      </c>
      <c r="I48" s="636">
        <f>IF(NOT(ISNA(VLOOKUP($I$41,OfficialLookup,4,FALSE))),VLOOKUP($I$41,OfficialLookup,4,FALSE),"0")</f>
        <v>0</v>
      </c>
      <c r="J48" s="629"/>
      <c r="K48" s="622"/>
      <c r="L48" s="622"/>
      <c r="M48" s="622"/>
      <c r="N48" s="622"/>
      <c r="O48" s="624"/>
      <c r="Q48" s="364"/>
    </row>
    <row r="49" spans="1:19" s="79" customFormat="1" ht="12" customHeight="1">
      <c r="A49" s="637"/>
      <c r="B49" s="81"/>
      <c r="C49" s="81"/>
      <c r="D49" s="81"/>
      <c r="E49" s="81"/>
      <c r="F49" s="81"/>
      <c r="G49" s="81"/>
      <c r="H49" s="80" t="s">
        <v>115</v>
      </c>
      <c r="I49" s="81"/>
      <c r="J49" s="81"/>
      <c r="K49" s="81"/>
      <c r="L49" s="81"/>
      <c r="M49" s="81"/>
      <c r="N49" s="81"/>
      <c r="O49" s="638" t="s">
        <v>116</v>
      </c>
      <c r="Q49" s="364"/>
      <c r="S49" s="267"/>
    </row>
    <row r="50" spans="1:19" s="79" customFormat="1" ht="12.75" customHeight="1">
      <c r="A50" s="639"/>
      <c r="B50" s="78"/>
      <c r="C50" s="78"/>
      <c r="D50" s="78"/>
      <c r="E50" s="78"/>
      <c r="F50" s="78"/>
      <c r="G50" s="78"/>
      <c r="H50" s="640" t="s">
        <v>183</v>
      </c>
      <c r="I50" s="135"/>
      <c r="J50" s="135"/>
      <c r="K50" s="135"/>
      <c r="L50" s="135"/>
      <c r="M50" s="135"/>
      <c r="N50" s="135"/>
      <c r="O50" s="641"/>
      <c r="Q50" s="364"/>
    </row>
    <row r="51" spans="1:19" s="79" customFormat="1" ht="13.5" customHeight="1">
      <c r="A51" s="639"/>
      <c r="B51" s="78"/>
      <c r="C51" s="78"/>
      <c r="D51" s="78"/>
      <c r="E51" s="78"/>
      <c r="F51" s="78"/>
      <c r="G51" s="78"/>
      <c r="H51" s="136"/>
      <c r="I51" s="137"/>
      <c r="J51" s="137"/>
      <c r="K51" s="137"/>
      <c r="L51" s="137"/>
      <c r="M51" s="137"/>
      <c r="N51" s="137"/>
      <c r="O51" s="641"/>
      <c r="Q51" s="78"/>
    </row>
    <row r="52" spans="1:19" s="79" customFormat="1" ht="12.75" customHeight="1">
      <c r="A52" s="138"/>
      <c r="B52" s="139"/>
      <c r="C52" s="139"/>
      <c r="D52" s="139"/>
      <c r="E52" s="139"/>
      <c r="F52" s="139"/>
      <c r="G52" s="139"/>
      <c r="H52" s="138"/>
      <c r="I52" s="139"/>
      <c r="J52" s="139"/>
      <c r="K52" s="139"/>
      <c r="L52" s="139"/>
      <c r="M52" s="139"/>
      <c r="N52" s="139"/>
      <c r="O52" s="140"/>
      <c r="Q52" s="78"/>
    </row>
    <row r="53" spans="1:19" s="647" customFormat="1" ht="16.5" customHeight="1">
      <c r="A53" s="642" t="s">
        <v>184</v>
      </c>
      <c r="B53" s="643"/>
      <c r="C53" s="643"/>
      <c r="D53" s="643"/>
      <c r="E53" s="643"/>
      <c r="F53" s="643"/>
      <c r="G53" s="644" t="s">
        <v>185</v>
      </c>
      <c r="H53" s="645"/>
      <c r="I53" s="646"/>
      <c r="M53" s="648"/>
      <c r="O53" s="649" t="s">
        <v>45</v>
      </c>
    </row>
    <row r="54" spans="1:19" ht="14.25" customHeight="1">
      <c r="B54" s="141"/>
      <c r="K54" s="91"/>
      <c r="L54" s="91"/>
    </row>
    <row r="55" spans="1:19" ht="12">
      <c r="A55" s="141"/>
      <c r="B55" s="126"/>
    </row>
    <row r="56" spans="1:19" ht="12">
      <c r="B56" s="142"/>
      <c r="C56" s="143"/>
      <c r="D56" s="144"/>
      <c r="E56" s="141"/>
      <c r="F56" s="126"/>
      <c r="G56" s="126"/>
      <c r="H56" s="126"/>
    </row>
    <row r="57" spans="1:19" ht="12">
      <c r="C57" s="145"/>
      <c r="D57" s="144"/>
      <c r="E57" s="141"/>
      <c r="F57" s="126"/>
      <c r="G57" s="126"/>
      <c r="H57" s="126"/>
    </row>
    <row r="58" spans="1:19" ht="12">
      <c r="C58" s="146"/>
      <c r="D58" s="144"/>
      <c r="E58" s="141"/>
      <c r="F58" s="126"/>
      <c r="G58" s="126"/>
      <c r="H58" s="126"/>
    </row>
    <row r="59" spans="1:19" ht="12">
      <c r="C59" s="147"/>
      <c r="D59" s="144"/>
      <c r="E59" s="141"/>
      <c r="F59" s="126"/>
      <c r="G59" s="126"/>
      <c r="H59" s="126"/>
    </row>
    <row r="66" spans="1:36" ht="12">
      <c r="AF66" s="126"/>
      <c r="AG66" s="126"/>
      <c r="AH66" s="126"/>
      <c r="AI66" s="126"/>
      <c r="AJ66" s="126"/>
    </row>
    <row r="67" spans="1:36" ht="12">
      <c r="AF67" s="126"/>
      <c r="AG67" s="126"/>
      <c r="AH67" s="126"/>
      <c r="AI67" s="126"/>
      <c r="AJ67" s="126"/>
    </row>
    <row r="68" spans="1:36" ht="12">
      <c r="AF68" s="126"/>
      <c r="AG68" s="126"/>
      <c r="AH68" s="126"/>
      <c r="AI68" s="126"/>
      <c r="AJ68" s="126"/>
    </row>
    <row r="69" spans="1:36" ht="12">
      <c r="AF69" s="126"/>
      <c r="AG69" s="126"/>
      <c r="AH69" s="126"/>
      <c r="AI69" s="126"/>
      <c r="AJ69" s="126"/>
    </row>
    <row r="70" spans="1:36" ht="12">
      <c r="AF70" s="126"/>
      <c r="AG70" s="126"/>
      <c r="AH70" s="126"/>
      <c r="AI70" s="126"/>
      <c r="AJ70" s="126"/>
    </row>
    <row r="71" spans="1:36" ht="12">
      <c r="AF71" s="126"/>
      <c r="AG71" s="126"/>
      <c r="AH71" s="126"/>
      <c r="AI71" s="126"/>
      <c r="AJ71" s="126"/>
    </row>
    <row r="72" spans="1:36" ht="12">
      <c r="AF72" s="126"/>
      <c r="AG72" s="126"/>
      <c r="AH72" s="126"/>
      <c r="AI72" s="126"/>
      <c r="AJ72" s="126"/>
    </row>
    <row r="73" spans="1:36" ht="12">
      <c r="AF73" s="126"/>
      <c r="AG73" s="126"/>
      <c r="AH73" s="126"/>
      <c r="AI73" s="126"/>
      <c r="AJ73" s="126"/>
    </row>
    <row r="74" spans="1:36" ht="12">
      <c r="A74" s="148"/>
      <c r="B74" s="148"/>
      <c r="C74" s="149"/>
      <c r="D74" s="149"/>
      <c r="E74" s="148"/>
      <c r="F74" s="148"/>
      <c r="G74" s="148"/>
      <c r="AF74" s="126"/>
      <c r="AG74" s="126"/>
      <c r="AH74" s="126"/>
      <c r="AI74" s="126"/>
      <c r="AJ74" s="126"/>
    </row>
    <row r="75" spans="1:36" ht="12">
      <c r="A75" s="148"/>
      <c r="B75" s="148"/>
      <c r="C75" s="150"/>
      <c r="D75" s="148"/>
      <c r="E75" s="148"/>
      <c r="F75" s="148"/>
      <c r="G75" s="148"/>
      <c r="AF75" s="126"/>
      <c r="AG75" s="126"/>
      <c r="AH75" s="126"/>
      <c r="AI75" s="126"/>
      <c r="AJ75" s="126"/>
    </row>
    <row r="76" spans="1:36" ht="12">
      <c r="A76" s="148"/>
      <c r="B76" s="148"/>
      <c r="C76" s="149"/>
      <c r="D76" s="149"/>
      <c r="E76" s="150"/>
      <c r="F76" s="148"/>
      <c r="G76" s="148"/>
      <c r="AF76" s="126"/>
      <c r="AG76" s="126"/>
      <c r="AH76" s="126"/>
      <c r="AI76" s="126"/>
      <c r="AJ76" s="126"/>
    </row>
    <row r="77" spans="1:36" ht="12">
      <c r="A77" s="148"/>
      <c r="B77" s="148"/>
      <c r="C77" s="148"/>
      <c r="D77" s="148"/>
      <c r="E77" s="148"/>
      <c r="F77" s="148"/>
      <c r="G77" s="148"/>
      <c r="AF77" s="126"/>
      <c r="AG77" s="126"/>
      <c r="AH77" s="126"/>
      <c r="AI77" s="126"/>
      <c r="AJ77" s="126"/>
    </row>
    <row r="78" spans="1:36" ht="12">
      <c r="A78" s="148"/>
      <c r="B78" s="150"/>
      <c r="C78" s="150"/>
      <c r="D78" s="148"/>
      <c r="E78" s="148"/>
      <c r="F78" s="150"/>
      <c r="G78" s="148"/>
      <c r="AF78" s="126"/>
      <c r="AG78" s="126"/>
      <c r="AH78" s="126"/>
      <c r="AI78" s="126"/>
      <c r="AJ78" s="126"/>
    </row>
    <row r="79" spans="1:36" ht="12">
      <c r="A79" s="148"/>
      <c r="B79" s="150"/>
      <c r="C79" s="151"/>
      <c r="D79" s="148"/>
      <c r="E79" s="148"/>
      <c r="F79" s="150"/>
      <c r="G79" s="148"/>
      <c r="AF79" s="126"/>
      <c r="AG79" s="126"/>
      <c r="AH79" s="126"/>
      <c r="AI79" s="126"/>
      <c r="AJ79" s="126"/>
    </row>
    <row r="80" spans="1:36" ht="12">
      <c r="A80" s="148"/>
      <c r="B80" s="150"/>
      <c r="C80" s="151"/>
      <c r="D80" s="148"/>
      <c r="E80" s="148"/>
      <c r="F80" s="150"/>
      <c r="G80" s="148"/>
      <c r="AF80" s="126"/>
      <c r="AG80" s="126"/>
      <c r="AH80" s="126"/>
      <c r="AI80" s="126"/>
      <c r="AJ80" s="126"/>
    </row>
    <row r="81" spans="1:36" ht="12">
      <c r="A81" s="148"/>
      <c r="B81" s="150"/>
      <c r="C81" s="151"/>
      <c r="D81" s="148"/>
      <c r="E81" s="148"/>
      <c r="F81" s="150"/>
      <c r="G81" s="148"/>
      <c r="AF81" s="126"/>
      <c r="AG81" s="126"/>
      <c r="AH81" s="126"/>
      <c r="AI81" s="126"/>
      <c r="AJ81" s="126"/>
    </row>
    <row r="82" spans="1:36">
      <c r="A82" s="148"/>
      <c r="B82" s="150"/>
      <c r="C82" s="148"/>
      <c r="D82" s="148"/>
      <c r="E82" s="148"/>
      <c r="F82" s="150"/>
      <c r="G82" s="148"/>
    </row>
    <row r="83" spans="1:36">
      <c r="A83" s="148"/>
      <c r="B83" s="148"/>
      <c r="C83" s="148"/>
      <c r="D83" s="148"/>
      <c r="E83" s="148"/>
      <c r="F83" s="148"/>
      <c r="G83" s="148"/>
    </row>
    <row r="84" spans="1:36">
      <c r="A84" s="148"/>
      <c r="B84" s="150"/>
      <c r="C84" s="151"/>
      <c r="D84" s="148"/>
      <c r="E84" s="148"/>
      <c r="F84" s="148"/>
      <c r="G84" s="148"/>
    </row>
    <row r="85" spans="1:36">
      <c r="A85" s="148"/>
      <c r="B85" s="148"/>
      <c r="C85" s="148"/>
      <c r="D85" s="148"/>
      <c r="E85" s="148"/>
      <c r="F85" s="148"/>
      <c r="G85" s="148"/>
    </row>
    <row r="86" spans="1:36">
      <c r="A86" s="148"/>
      <c r="B86" s="152"/>
      <c r="C86" s="150"/>
      <c r="D86" s="148"/>
      <c r="E86" s="148"/>
      <c r="F86" s="148"/>
      <c r="G86" s="148"/>
    </row>
    <row r="87" spans="1:36">
      <c r="A87" s="148"/>
      <c r="B87" s="148"/>
      <c r="C87" s="148"/>
      <c r="D87" s="148"/>
      <c r="E87" s="148"/>
      <c r="F87" s="148"/>
      <c r="G87" s="148"/>
    </row>
  </sheetData>
  <mergeCells count="10">
    <mergeCell ref="H38:M38"/>
    <mergeCell ref="F39:G39"/>
    <mergeCell ref="N47:O47"/>
    <mergeCell ref="I3:J3"/>
    <mergeCell ref="A5:G6"/>
    <mergeCell ref="K23:L24"/>
    <mergeCell ref="M23:N24"/>
    <mergeCell ref="H31:I31"/>
    <mergeCell ref="J31:M31"/>
    <mergeCell ref="N31:O31"/>
  </mergeCells>
  <dataValidations count="1">
    <dataValidation type="list" allowBlank="1" showInputMessage="1" showErrorMessage="1" sqref="I41">
      <formula1>Official</formula1>
    </dataValidation>
  </dataValidations>
  <hyperlinks>
    <hyperlink ref="B48" r:id="rId1"/>
  </hyperlinks>
  <printOptions horizontalCentered="1" verticalCentered="1" gridLinesSet="0"/>
  <pageMargins left="0.38" right="0.32" top="0.57999999999999996" bottom="0.45" header="0" footer="0"/>
  <pageSetup scale="80" orientation="portrait" horizontalDpi="4294967292" verticalDpi="4294967292"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E139"/>
  <sheetViews>
    <sheetView topLeftCell="A88" zoomScale="85" zoomScaleNormal="85" workbookViewId="0">
      <selection activeCell="C130" sqref="C130"/>
    </sheetView>
  </sheetViews>
  <sheetFormatPr defaultColWidth="9.109375" defaultRowHeight="13.2"/>
  <cols>
    <col min="1" max="1" width="0.44140625" style="3" customWidth="1"/>
    <col min="2" max="2" width="24.44140625" style="3" customWidth="1"/>
    <col min="3" max="3" width="22" style="3" customWidth="1"/>
    <col min="4" max="4" width="14.33203125" style="3" customWidth="1"/>
    <col min="5" max="5" width="6.109375" style="3" customWidth="1"/>
    <col min="6" max="6" width="6.33203125" style="3" customWidth="1"/>
    <col min="7" max="7" width="6" style="3" customWidth="1"/>
    <col min="8" max="9" width="11.88671875" style="3" customWidth="1"/>
    <col min="10" max="10" width="14.6640625" style="3" customWidth="1"/>
    <col min="11" max="11" width="14.33203125" style="3" customWidth="1"/>
    <col min="12" max="12" width="13.5546875" style="3" customWidth="1"/>
    <col min="13" max="13" width="15.109375" style="3" customWidth="1"/>
    <col min="14" max="14" width="15.33203125" style="3" customWidth="1"/>
    <col min="15" max="15" width="15.88671875" style="4" customWidth="1"/>
    <col min="16" max="16" width="14.109375" style="3" customWidth="1"/>
    <col min="17" max="17" width="10.5546875" style="3" customWidth="1"/>
    <col min="18" max="18" width="13" style="3" customWidth="1"/>
    <col min="19" max="19" width="15" style="3" customWidth="1"/>
    <col min="20" max="20" width="11.5546875" style="3" customWidth="1"/>
    <col min="21" max="21" width="12.109375" style="3" customWidth="1"/>
    <col min="22" max="22" width="11.6640625" style="3" customWidth="1"/>
    <col min="23" max="23" width="11.44140625" style="3" customWidth="1"/>
    <col min="24" max="24" width="10.88671875" style="3" customWidth="1"/>
    <col min="25" max="27" width="9.109375" style="3"/>
    <col min="28" max="31" width="0" style="3" hidden="1" customWidth="1"/>
    <col min="32" max="16384" width="9.109375" style="3"/>
  </cols>
  <sheetData>
    <row r="1" spans="1:28" ht="29.25" customHeight="1">
      <c r="B1" s="822" t="s">
        <v>314</v>
      </c>
      <c r="C1" s="823"/>
      <c r="D1" s="823"/>
      <c r="E1" s="823"/>
    </row>
    <row r="2" spans="1:28" ht="17.399999999999999">
      <c r="B2" s="6" t="s">
        <v>277</v>
      </c>
      <c r="Z2" s="821"/>
      <c r="AA2" s="821"/>
      <c r="AB2" s="821"/>
    </row>
    <row r="3" spans="1:28" ht="13.8">
      <c r="B3" s="344">
        <f>'Face Page'!A31</f>
        <v>44743</v>
      </c>
      <c r="V3" s="345"/>
      <c r="W3" s="346"/>
      <c r="X3" s="346"/>
      <c r="Y3" s="346"/>
      <c r="Z3" s="347"/>
      <c r="AA3" s="347"/>
    </row>
    <row r="4" spans="1:28" ht="13.8">
      <c r="H4" s="348"/>
      <c r="I4" s="348"/>
      <c r="V4" s="349"/>
      <c r="W4" s="346"/>
      <c r="X4" s="350"/>
      <c r="Y4" s="346"/>
      <c r="Z4" s="347"/>
      <c r="AA4" s="347"/>
    </row>
    <row r="5" spans="1:28" ht="13.8">
      <c r="H5" s="348"/>
      <c r="V5" s="349"/>
      <c r="W5" s="346"/>
      <c r="X5" s="350"/>
      <c r="Y5" s="346"/>
      <c r="Z5" s="347"/>
      <c r="AA5" s="347"/>
    </row>
    <row r="6" spans="1:28" ht="13.8">
      <c r="H6" s="348"/>
      <c r="V6" s="349"/>
      <c r="W6" s="346"/>
      <c r="X6" s="350"/>
      <c r="Y6" s="346"/>
      <c r="Z6" s="347"/>
      <c r="AA6" s="347"/>
    </row>
    <row r="7" spans="1:28" ht="13.8">
      <c r="H7" s="348"/>
      <c r="V7" s="349"/>
      <c r="W7" s="346"/>
      <c r="X7" s="350"/>
      <c r="Y7" s="346"/>
      <c r="Z7" s="347"/>
      <c r="AA7" s="347"/>
    </row>
    <row r="8" spans="1:28">
      <c r="H8" s="348"/>
    </row>
    <row r="9" spans="1:28">
      <c r="H9" s="348"/>
    </row>
    <row r="10" spans="1:28">
      <c r="B10" s="471" t="s">
        <v>332</v>
      </c>
      <c r="C10" s="650">
        <v>0</v>
      </c>
      <c r="H10" s="825"/>
      <c r="I10" s="826"/>
      <c r="J10" s="826"/>
      <c r="K10" s="826"/>
      <c r="L10" s="826"/>
      <c r="M10" s="826"/>
      <c r="N10" s="826"/>
    </row>
    <row r="11" spans="1:28">
      <c r="B11" s="472" t="s">
        <v>331</v>
      </c>
      <c r="C11" s="796">
        <v>0</v>
      </c>
      <c r="H11" s="826"/>
      <c r="I11" s="826"/>
      <c r="J11" s="826"/>
      <c r="K11" s="826"/>
      <c r="L11" s="826"/>
      <c r="M11" s="826"/>
      <c r="N11" s="826"/>
    </row>
    <row r="12" spans="1:28" ht="21" customHeight="1">
      <c r="A12" s="3" t="b">
        <f>'Base Budget'!B21=IF('Face Page'!A14=0,"",'Face Page'!A14)</f>
        <v>1</v>
      </c>
      <c r="B12" s="651"/>
      <c r="C12" s="824" t="s">
        <v>108</v>
      </c>
      <c r="D12" s="824"/>
      <c r="E12" s="824"/>
      <c r="F12" s="824"/>
      <c r="G12" s="824"/>
      <c r="H12" s="824"/>
      <c r="I12" s="824"/>
      <c r="Q12" s="3" t="str">
        <f>IF(NOT(ISBLANK(C127)), C127,IF(NOT(ISNA(VLOOKUP(TEXT(DATE(YEAR(StartDate) - IF(MONTH(StartDate)&lt;=6,1,0),7,1),"mm/dd/yyyy")&amp;"-"&amp;C126*100,IDCLookupTable,4,FALSE))), VLOOKUP(TEXT(DATE(YEAR(StartDate) - IF(MONTH(StartDate)&lt;=6,1,0),7,1),"mm/dd/yyyy")&amp;"-"&amp;C126*100,IDCLookupTable,4,FALSE), ""))</f>
        <v/>
      </c>
    </row>
    <row r="13" spans="1:28" ht="21" customHeight="1">
      <c r="F13" s="795"/>
      <c r="G13" s="795"/>
      <c r="H13" s="797"/>
      <c r="J13" s="352"/>
      <c r="K13" s="352"/>
      <c r="L13" s="352"/>
      <c r="M13" s="352"/>
      <c r="N13" s="352"/>
      <c r="O13" s="353"/>
      <c r="P13" s="352"/>
    </row>
    <row r="14" spans="1:28" ht="12.75" customHeight="1">
      <c r="B14" s="4"/>
      <c r="C14" s="828" t="s">
        <v>320</v>
      </c>
      <c r="D14" s="828"/>
      <c r="E14" s="828"/>
      <c r="F14" s="828"/>
      <c r="G14" s="828"/>
      <c r="H14" s="828"/>
      <c r="I14" s="828"/>
      <c r="J14" s="828"/>
      <c r="K14" s="828"/>
      <c r="L14" s="828"/>
      <c r="M14" s="828"/>
      <c r="N14" s="828"/>
      <c r="O14" s="828"/>
      <c r="P14" s="828"/>
    </row>
    <row r="15" spans="1:28" ht="12.75" customHeight="1">
      <c r="B15" s="4"/>
      <c r="C15" s="829"/>
      <c r="D15" s="829"/>
      <c r="E15" s="829"/>
      <c r="F15" s="829"/>
      <c r="G15" s="829"/>
      <c r="H15" s="829"/>
      <c r="I15" s="829"/>
      <c r="J15" s="829"/>
      <c r="K15" s="829"/>
      <c r="L15" s="829"/>
      <c r="M15" s="829"/>
      <c r="N15" s="829"/>
      <c r="O15" s="829"/>
      <c r="P15" s="829"/>
    </row>
    <row r="16" spans="1:28" ht="12.75" customHeight="1">
      <c r="B16" s="4"/>
      <c r="C16" s="354"/>
      <c r="D16" s="354"/>
      <c r="E16" s="354"/>
      <c r="F16" s="354"/>
      <c r="G16" s="354"/>
      <c r="H16" s="354"/>
      <c r="I16" s="354"/>
      <c r="J16" s="354"/>
      <c r="K16" s="354"/>
      <c r="L16" s="354"/>
      <c r="M16" s="354"/>
      <c r="N16" s="355"/>
      <c r="O16" s="356"/>
      <c r="P16" s="354"/>
    </row>
    <row r="17" spans="1:24" ht="14.25" customHeight="1">
      <c r="A17" s="357"/>
      <c r="B17" s="358"/>
      <c r="C17" s="359"/>
      <c r="D17" s="359"/>
      <c r="E17" s="359"/>
      <c r="F17" s="359"/>
      <c r="G17" s="359"/>
      <c r="H17" s="359"/>
      <c r="I17" s="359"/>
      <c r="J17" s="359"/>
      <c r="K17" s="359"/>
      <c r="L17" s="359"/>
      <c r="M17" s="359"/>
      <c r="N17" s="360"/>
      <c r="O17" s="361"/>
      <c r="P17" s="362"/>
      <c r="S17" s="363" t="s">
        <v>327</v>
      </c>
    </row>
    <row r="18" spans="1:24" s="364" customFormat="1" ht="2.25" hidden="1" customHeight="1">
      <c r="B18" s="365"/>
      <c r="C18" s="366"/>
      <c r="D18" s="366"/>
      <c r="E18" s="366"/>
      <c r="F18" s="366"/>
      <c r="G18" s="366"/>
      <c r="H18" s="360"/>
      <c r="I18" s="360"/>
      <c r="J18" s="360"/>
      <c r="K18" s="366"/>
      <c r="L18" s="366"/>
      <c r="M18" s="367" t="s">
        <v>295</v>
      </c>
      <c r="N18" s="368" t="s">
        <v>296</v>
      </c>
      <c r="O18" s="369"/>
    </row>
    <row r="19" spans="1:24" s="370" customFormat="1" ht="17.25" customHeight="1">
      <c r="B19" s="371" t="s">
        <v>328</v>
      </c>
      <c r="C19" s="366"/>
      <c r="D19" s="366"/>
      <c r="E19" s="366"/>
      <c r="F19" s="366"/>
      <c r="G19" s="366"/>
      <c r="H19" s="372" t="s">
        <v>1</v>
      </c>
      <c r="I19" s="372" t="s">
        <v>1</v>
      </c>
      <c r="J19" s="365" t="s">
        <v>316</v>
      </c>
      <c r="K19" s="365" t="s">
        <v>317</v>
      </c>
      <c r="L19" s="365" t="s">
        <v>318</v>
      </c>
      <c r="M19" s="365" t="s">
        <v>319</v>
      </c>
      <c r="N19" s="365" t="s">
        <v>2</v>
      </c>
      <c r="O19" s="373" t="s">
        <v>295</v>
      </c>
      <c r="T19" s="374"/>
    </row>
    <row r="20" spans="1:24" s="370" customFormat="1" ht="27">
      <c r="B20" s="375" t="s">
        <v>0</v>
      </c>
      <c r="C20" s="376" t="s">
        <v>297</v>
      </c>
      <c r="D20" s="377" t="s">
        <v>298</v>
      </c>
      <c r="E20" s="376" t="s">
        <v>110</v>
      </c>
      <c r="F20" s="376" t="s">
        <v>112</v>
      </c>
      <c r="G20" s="376" t="s">
        <v>114</v>
      </c>
      <c r="H20" s="378" t="s">
        <v>299</v>
      </c>
      <c r="I20" s="379" t="s">
        <v>300</v>
      </c>
      <c r="J20" s="380" t="s">
        <v>301</v>
      </c>
      <c r="L20" s="376"/>
      <c r="O20" s="381"/>
      <c r="Q20" s="382" t="s">
        <v>313</v>
      </c>
      <c r="R20" s="382" t="s">
        <v>312</v>
      </c>
      <c r="S20" s="382" t="s">
        <v>326</v>
      </c>
      <c r="T20" s="383" t="s">
        <v>321</v>
      </c>
      <c r="U20" s="383" t="s">
        <v>322</v>
      </c>
      <c r="V20" s="383" t="s">
        <v>323</v>
      </c>
      <c r="W20" s="383" t="s">
        <v>324</v>
      </c>
      <c r="X20" s="383" t="s">
        <v>325</v>
      </c>
    </row>
    <row r="21" spans="1:24" s="384" customFormat="1">
      <c r="A21" s="384">
        <v>1</v>
      </c>
      <c r="B21" s="465" t="str">
        <f>IF('Face Page'!A14=0,"",'Face Page'!A14)</f>
        <v/>
      </c>
      <c r="C21" s="466" t="str">
        <f>'Form Page 4'!F11</f>
        <v>Principal Investigator</v>
      </c>
      <c r="D21" s="467">
        <v>0</v>
      </c>
      <c r="E21" s="386">
        <f t="shared" ref="E21:E35" si="0">IF(R21="CY12",12*Q21," ")</f>
        <v>0</v>
      </c>
      <c r="F21" s="386" t="str">
        <f t="shared" ref="F21:F35" si="1">IF(R21="AY9",9*Q21," ")</f>
        <v xml:space="preserve"> </v>
      </c>
      <c r="G21" s="386" t="str">
        <f t="shared" ref="G21:G35" si="2">IF(R21="SM3",3*Q21," ")</f>
        <v xml:space="preserve"> </v>
      </c>
      <c r="H21" s="387">
        <f>IF(R21="CY12",ROUND(D21/12*E21,0),IF(R21="AY9",ROUND(D21/9*F21,0),IF(R21="sm3",ROUND(D21/9*G21,0))))</f>
        <v>0</v>
      </c>
      <c r="I21" s="388">
        <f>H21*IF(ISERROR(T21),0,T21)</f>
        <v>0</v>
      </c>
      <c r="J21" s="389">
        <f t="shared" ref="J21:J35" si="3">H21+I21</f>
        <v>0</v>
      </c>
      <c r="K21" s="390">
        <f t="shared" ref="K21:K35" si="4">IF(term&gt;1,(1+IF(ISERROR(U21),0,U21))*$H21*POWER(1+$C$11,1),0)</f>
        <v>0</v>
      </c>
      <c r="L21" s="390">
        <f t="shared" ref="L21:L35" si="5">IF(term&gt;2,(1+IF(ISERROR(V21),0,V21))*$H21*POWER(1+$C$11,2),0)</f>
        <v>0</v>
      </c>
      <c r="M21" s="390">
        <f t="shared" ref="M21:M35" si="6">IF(term&gt;3,(1+IF(ISERROR(W21),0,W21))*$H21*POWER(1+$C$11,3),0)</f>
        <v>0</v>
      </c>
      <c r="N21" s="390">
        <f t="shared" ref="N21:N35" si="7">IF(term&gt;4,(1+IF(ISERROR(X21),0,X21))*$H21*POWER(1+$C$11,4),0)</f>
        <v>0</v>
      </c>
      <c r="O21" s="391">
        <f t="shared" ref="O21:O35" si="8">SUM(J21:N21)</f>
        <v>0</v>
      </c>
      <c r="Q21" s="462">
        <v>0</v>
      </c>
      <c r="R21" s="463" t="s">
        <v>303</v>
      </c>
      <c r="S21" s="464" t="s">
        <v>289</v>
      </c>
      <c r="T21" s="392">
        <f t="shared" ref="T21:T35" si="9">IFERROR(VLOOKUP(YEAR($B$3)-IF(MONTH($B$3)&lt;7,1,0)&amp;"-"&amp;S21,FrLookup,4,FALSE),0)</f>
        <v>0.63719999999999999</v>
      </c>
      <c r="U21" s="393">
        <f t="shared" ref="U21:U35" si="10">IFERROR(VLOOKUP(YEAR($B$3)+1-IF(MONTH($B$3)&lt;7,1,0)&amp;"-"&amp;S21,FrLookup,4,FALSE),0)</f>
        <v>0.63719999999999999</v>
      </c>
      <c r="V21" s="393">
        <f t="shared" ref="V21:V35" si="11">IFERROR(VLOOKUP(YEAR($B$3)+2-IF(MONTH($B$3)&lt;7,1,0)&amp;"-"&amp;S21,FrLookup,4,FALSE),0)</f>
        <v>0.63719999999999999</v>
      </c>
      <c r="W21" s="393">
        <f t="shared" ref="W21:W35" si="12">IFERROR(VLOOKUP(YEAR($B$3)+3-IF(MONTH($B$3)&lt;7,1,0)&amp;"-"&amp;S21,FrLookup,4,FALSE),0)</f>
        <v>0</v>
      </c>
      <c r="X21" s="393">
        <f t="shared" ref="X21:X35" si="13">IFERROR(VLOOKUP(YEAR($B$3)+4-IF(MONTH($B$3)&lt;7,1,0)&amp;"-"&amp;S21,FrLookup,4,FALSE),0)</f>
        <v>0</v>
      </c>
    </row>
    <row r="22" spans="1:24" s="384" customFormat="1">
      <c r="A22" s="384">
        <v>2</v>
      </c>
      <c r="B22" s="469"/>
      <c r="C22" s="466"/>
      <c r="D22" s="467">
        <v>0</v>
      </c>
      <c r="E22" s="386">
        <f t="shared" si="0"/>
        <v>0</v>
      </c>
      <c r="F22" s="386" t="str">
        <f t="shared" si="1"/>
        <v xml:space="preserve"> </v>
      </c>
      <c r="G22" s="386" t="str">
        <f t="shared" si="2"/>
        <v xml:space="preserve"> </v>
      </c>
      <c r="H22" s="387">
        <f>IF(R22="CY12",ROUND(D22/12*E22*Q22,0),IF(R22="AY9",ROUND(D22/9*F22,0),IF(R22="sm3",ROUND(D22/9*G22,0))))</f>
        <v>0</v>
      </c>
      <c r="I22" s="387">
        <f t="shared" ref="I22:I35" si="14">H22*T22</f>
        <v>0</v>
      </c>
      <c r="J22" s="389">
        <f t="shared" si="3"/>
        <v>0</v>
      </c>
      <c r="K22" s="390">
        <f t="shared" si="4"/>
        <v>0</v>
      </c>
      <c r="L22" s="387">
        <f t="shared" si="5"/>
        <v>0</v>
      </c>
      <c r="M22" s="390">
        <f t="shared" si="6"/>
        <v>0</v>
      </c>
      <c r="N22" s="390">
        <f t="shared" si="7"/>
        <v>0</v>
      </c>
      <c r="O22" s="391">
        <f t="shared" si="8"/>
        <v>0</v>
      </c>
      <c r="Q22" s="462">
        <v>0</v>
      </c>
      <c r="R22" s="463" t="s">
        <v>303</v>
      </c>
      <c r="S22" s="464" t="s">
        <v>289</v>
      </c>
      <c r="T22" s="392">
        <f t="shared" si="9"/>
        <v>0.63719999999999999</v>
      </c>
      <c r="U22" s="393">
        <f t="shared" si="10"/>
        <v>0.63719999999999999</v>
      </c>
      <c r="V22" s="393">
        <f t="shared" si="11"/>
        <v>0.63719999999999999</v>
      </c>
      <c r="W22" s="393">
        <f t="shared" si="12"/>
        <v>0</v>
      </c>
      <c r="X22" s="393">
        <f t="shared" si="13"/>
        <v>0</v>
      </c>
    </row>
    <row r="23" spans="1:24" s="384" customFormat="1">
      <c r="A23" s="384">
        <v>3</v>
      </c>
      <c r="B23" s="468"/>
      <c r="C23" s="466"/>
      <c r="D23" s="467">
        <v>0</v>
      </c>
      <c r="E23" s="386">
        <f t="shared" si="0"/>
        <v>0</v>
      </c>
      <c r="F23" s="395" t="str">
        <f t="shared" si="1"/>
        <v xml:space="preserve"> </v>
      </c>
      <c r="G23" s="386" t="str">
        <f t="shared" si="2"/>
        <v xml:space="preserve"> </v>
      </c>
      <c r="H23" s="387">
        <f t="shared" ref="H23:H35" si="15">IF(R23="CY12",ROUND(D23/12*E23,0),IF(R23="AY9",ROUND(D23/9*F23,0),IF(R23="sm3",ROUND(D23/9*G23,0))))</f>
        <v>0</v>
      </c>
      <c r="I23" s="387">
        <f t="shared" si="14"/>
        <v>0</v>
      </c>
      <c r="J23" s="389">
        <f t="shared" si="3"/>
        <v>0</v>
      </c>
      <c r="K23" s="390">
        <f t="shared" si="4"/>
        <v>0</v>
      </c>
      <c r="L23" s="387">
        <f t="shared" si="5"/>
        <v>0</v>
      </c>
      <c r="M23" s="390">
        <f t="shared" si="6"/>
        <v>0</v>
      </c>
      <c r="N23" s="390">
        <f t="shared" si="7"/>
        <v>0</v>
      </c>
      <c r="O23" s="391">
        <f t="shared" si="8"/>
        <v>0</v>
      </c>
      <c r="Q23" s="462">
        <v>0</v>
      </c>
      <c r="R23" s="463" t="s">
        <v>303</v>
      </c>
      <c r="S23" s="464" t="s">
        <v>289</v>
      </c>
      <c r="T23" s="392">
        <f t="shared" si="9"/>
        <v>0.63719999999999999</v>
      </c>
      <c r="U23" s="393">
        <f t="shared" si="10"/>
        <v>0.63719999999999999</v>
      </c>
      <c r="V23" s="393">
        <f t="shared" si="11"/>
        <v>0.63719999999999999</v>
      </c>
      <c r="W23" s="393">
        <f t="shared" si="12"/>
        <v>0</v>
      </c>
      <c r="X23" s="393">
        <f t="shared" si="13"/>
        <v>0</v>
      </c>
    </row>
    <row r="24" spans="1:24" s="384" customFormat="1">
      <c r="A24" s="384">
        <v>4</v>
      </c>
      <c r="B24" s="468"/>
      <c r="C24" s="466"/>
      <c r="D24" s="467">
        <v>0</v>
      </c>
      <c r="E24" s="386">
        <f t="shared" si="0"/>
        <v>0</v>
      </c>
      <c r="F24" s="386" t="str">
        <f t="shared" si="1"/>
        <v xml:space="preserve"> </v>
      </c>
      <c r="G24" s="386" t="str">
        <f t="shared" si="2"/>
        <v xml:space="preserve"> </v>
      </c>
      <c r="H24" s="387">
        <f t="shared" si="15"/>
        <v>0</v>
      </c>
      <c r="I24" s="387">
        <f t="shared" si="14"/>
        <v>0</v>
      </c>
      <c r="J24" s="389">
        <f t="shared" si="3"/>
        <v>0</v>
      </c>
      <c r="K24" s="390">
        <f t="shared" si="4"/>
        <v>0</v>
      </c>
      <c r="L24" s="387">
        <f t="shared" si="5"/>
        <v>0</v>
      </c>
      <c r="M24" s="390">
        <f t="shared" si="6"/>
        <v>0</v>
      </c>
      <c r="N24" s="390">
        <f t="shared" si="7"/>
        <v>0</v>
      </c>
      <c r="O24" s="391">
        <f t="shared" si="8"/>
        <v>0</v>
      </c>
      <c r="Q24" s="462">
        <v>0</v>
      </c>
      <c r="R24" s="463" t="s">
        <v>303</v>
      </c>
      <c r="S24" s="464" t="s">
        <v>289</v>
      </c>
      <c r="T24" s="392">
        <f t="shared" si="9"/>
        <v>0.63719999999999999</v>
      </c>
      <c r="U24" s="393">
        <f t="shared" si="10"/>
        <v>0.63719999999999999</v>
      </c>
      <c r="V24" s="393">
        <f t="shared" si="11"/>
        <v>0.63719999999999999</v>
      </c>
      <c r="W24" s="393">
        <f t="shared" si="12"/>
        <v>0</v>
      </c>
      <c r="X24" s="393">
        <f t="shared" si="13"/>
        <v>0</v>
      </c>
    </row>
    <row r="25" spans="1:24" s="384" customFormat="1">
      <c r="A25" s="384">
        <v>5</v>
      </c>
      <c r="B25" s="468"/>
      <c r="C25" s="466"/>
      <c r="D25" s="467">
        <v>0</v>
      </c>
      <c r="E25" s="395">
        <f t="shared" si="0"/>
        <v>0</v>
      </c>
      <c r="F25" s="386" t="str">
        <f t="shared" si="1"/>
        <v xml:space="preserve"> </v>
      </c>
      <c r="G25" s="386" t="str">
        <f t="shared" si="2"/>
        <v xml:space="preserve"> </v>
      </c>
      <c r="H25" s="387">
        <f t="shared" si="15"/>
        <v>0</v>
      </c>
      <c r="I25" s="387">
        <f t="shared" si="14"/>
        <v>0</v>
      </c>
      <c r="J25" s="389">
        <f t="shared" si="3"/>
        <v>0</v>
      </c>
      <c r="K25" s="390">
        <f t="shared" si="4"/>
        <v>0</v>
      </c>
      <c r="L25" s="387">
        <f t="shared" si="5"/>
        <v>0</v>
      </c>
      <c r="M25" s="390">
        <f t="shared" si="6"/>
        <v>0</v>
      </c>
      <c r="N25" s="390">
        <f t="shared" si="7"/>
        <v>0</v>
      </c>
      <c r="O25" s="391">
        <f t="shared" si="8"/>
        <v>0</v>
      </c>
      <c r="Q25" s="462">
        <v>0</v>
      </c>
      <c r="R25" s="463" t="s">
        <v>303</v>
      </c>
      <c r="S25" s="464" t="s">
        <v>289</v>
      </c>
      <c r="T25" s="392">
        <f t="shared" si="9"/>
        <v>0.63719999999999999</v>
      </c>
      <c r="U25" s="393">
        <f t="shared" si="10"/>
        <v>0.63719999999999999</v>
      </c>
      <c r="V25" s="393">
        <f t="shared" si="11"/>
        <v>0.63719999999999999</v>
      </c>
      <c r="W25" s="393">
        <f t="shared" si="12"/>
        <v>0</v>
      </c>
      <c r="X25" s="393">
        <f t="shared" si="13"/>
        <v>0</v>
      </c>
    </row>
    <row r="26" spans="1:24" s="384" customFormat="1">
      <c r="A26" s="384">
        <v>6</v>
      </c>
      <c r="B26" s="469"/>
      <c r="C26" s="470"/>
      <c r="D26" s="467">
        <v>0</v>
      </c>
      <c r="E26" s="386">
        <f t="shared" si="0"/>
        <v>0</v>
      </c>
      <c r="F26" s="386" t="str">
        <f t="shared" si="1"/>
        <v xml:space="preserve"> </v>
      </c>
      <c r="G26" s="386" t="str">
        <f t="shared" si="2"/>
        <v xml:space="preserve"> </v>
      </c>
      <c r="H26" s="387">
        <f t="shared" si="15"/>
        <v>0</v>
      </c>
      <c r="I26" s="387">
        <f t="shared" si="14"/>
        <v>0</v>
      </c>
      <c r="J26" s="389">
        <f t="shared" si="3"/>
        <v>0</v>
      </c>
      <c r="K26" s="390">
        <f t="shared" si="4"/>
        <v>0</v>
      </c>
      <c r="L26" s="387">
        <f t="shared" si="5"/>
        <v>0</v>
      </c>
      <c r="M26" s="390">
        <f t="shared" si="6"/>
        <v>0</v>
      </c>
      <c r="N26" s="390">
        <f t="shared" si="7"/>
        <v>0</v>
      </c>
      <c r="O26" s="391">
        <f t="shared" si="8"/>
        <v>0</v>
      </c>
      <c r="Q26" s="462">
        <v>0</v>
      </c>
      <c r="R26" s="463" t="s">
        <v>303</v>
      </c>
      <c r="S26" s="464" t="s">
        <v>289</v>
      </c>
      <c r="T26" s="392">
        <f t="shared" si="9"/>
        <v>0.63719999999999999</v>
      </c>
      <c r="U26" s="393">
        <f t="shared" si="10"/>
        <v>0.63719999999999999</v>
      </c>
      <c r="V26" s="393">
        <f t="shared" si="11"/>
        <v>0.63719999999999999</v>
      </c>
      <c r="W26" s="393">
        <f t="shared" si="12"/>
        <v>0</v>
      </c>
      <c r="X26" s="393">
        <f t="shared" si="13"/>
        <v>0</v>
      </c>
    </row>
    <row r="27" spans="1:24" s="384" customFormat="1">
      <c r="A27" s="384">
        <v>7</v>
      </c>
      <c r="B27" s="468"/>
      <c r="C27" s="466"/>
      <c r="D27" s="467">
        <v>0</v>
      </c>
      <c r="E27" s="386">
        <f t="shared" si="0"/>
        <v>0</v>
      </c>
      <c r="F27" s="386" t="str">
        <f t="shared" si="1"/>
        <v xml:space="preserve"> </v>
      </c>
      <c r="G27" s="386" t="str">
        <f t="shared" si="2"/>
        <v xml:space="preserve"> </v>
      </c>
      <c r="H27" s="387">
        <f t="shared" si="15"/>
        <v>0</v>
      </c>
      <c r="I27" s="387">
        <f t="shared" si="14"/>
        <v>0</v>
      </c>
      <c r="J27" s="389">
        <f t="shared" si="3"/>
        <v>0</v>
      </c>
      <c r="K27" s="390">
        <f t="shared" si="4"/>
        <v>0</v>
      </c>
      <c r="L27" s="387">
        <f t="shared" si="5"/>
        <v>0</v>
      </c>
      <c r="M27" s="390">
        <f t="shared" si="6"/>
        <v>0</v>
      </c>
      <c r="N27" s="390">
        <f t="shared" si="7"/>
        <v>0</v>
      </c>
      <c r="O27" s="391">
        <f t="shared" si="8"/>
        <v>0</v>
      </c>
      <c r="Q27" s="462">
        <v>0</v>
      </c>
      <c r="R27" s="463" t="s">
        <v>303</v>
      </c>
      <c r="S27" s="464" t="s">
        <v>289</v>
      </c>
      <c r="T27" s="392">
        <f t="shared" si="9"/>
        <v>0.63719999999999999</v>
      </c>
      <c r="U27" s="393">
        <f t="shared" si="10"/>
        <v>0.63719999999999999</v>
      </c>
      <c r="V27" s="393">
        <f t="shared" si="11"/>
        <v>0.63719999999999999</v>
      </c>
      <c r="W27" s="393">
        <f t="shared" si="12"/>
        <v>0</v>
      </c>
      <c r="X27" s="393">
        <f t="shared" si="13"/>
        <v>0</v>
      </c>
    </row>
    <row r="28" spans="1:24" s="384" customFormat="1">
      <c r="A28" s="384">
        <v>8</v>
      </c>
      <c r="B28" s="468"/>
      <c r="C28" s="466"/>
      <c r="D28" s="467">
        <v>0</v>
      </c>
      <c r="E28" s="386">
        <f t="shared" si="0"/>
        <v>0</v>
      </c>
      <c r="F28" s="386" t="str">
        <f t="shared" si="1"/>
        <v xml:space="preserve"> </v>
      </c>
      <c r="G28" s="386" t="str">
        <f t="shared" si="2"/>
        <v xml:space="preserve"> </v>
      </c>
      <c r="H28" s="387">
        <f t="shared" si="15"/>
        <v>0</v>
      </c>
      <c r="I28" s="387">
        <f t="shared" si="14"/>
        <v>0</v>
      </c>
      <c r="J28" s="389">
        <f t="shared" si="3"/>
        <v>0</v>
      </c>
      <c r="K28" s="390">
        <f t="shared" si="4"/>
        <v>0</v>
      </c>
      <c r="L28" s="387">
        <f t="shared" si="5"/>
        <v>0</v>
      </c>
      <c r="M28" s="390">
        <f t="shared" si="6"/>
        <v>0</v>
      </c>
      <c r="N28" s="390">
        <f t="shared" si="7"/>
        <v>0</v>
      </c>
      <c r="O28" s="391">
        <f t="shared" si="8"/>
        <v>0</v>
      </c>
      <c r="Q28" s="462">
        <v>0</v>
      </c>
      <c r="R28" s="463" t="s">
        <v>303</v>
      </c>
      <c r="S28" s="464" t="s">
        <v>289</v>
      </c>
      <c r="T28" s="392">
        <f t="shared" si="9"/>
        <v>0.63719999999999999</v>
      </c>
      <c r="U28" s="393">
        <f t="shared" si="10"/>
        <v>0.63719999999999999</v>
      </c>
      <c r="V28" s="393">
        <f t="shared" si="11"/>
        <v>0.63719999999999999</v>
      </c>
      <c r="W28" s="393">
        <f t="shared" si="12"/>
        <v>0</v>
      </c>
      <c r="X28" s="393">
        <f t="shared" si="13"/>
        <v>0</v>
      </c>
    </row>
    <row r="29" spans="1:24" s="384" customFormat="1">
      <c r="A29" s="384">
        <v>1</v>
      </c>
      <c r="B29" s="468"/>
      <c r="C29" s="466"/>
      <c r="D29" s="467">
        <v>0</v>
      </c>
      <c r="E29" s="386">
        <f t="shared" si="0"/>
        <v>0</v>
      </c>
      <c r="F29" s="386" t="str">
        <f t="shared" si="1"/>
        <v xml:space="preserve"> </v>
      </c>
      <c r="G29" s="386" t="str">
        <f t="shared" si="2"/>
        <v xml:space="preserve"> </v>
      </c>
      <c r="H29" s="387">
        <f t="shared" si="15"/>
        <v>0</v>
      </c>
      <c r="I29" s="387">
        <f t="shared" si="14"/>
        <v>0</v>
      </c>
      <c r="J29" s="389">
        <f t="shared" si="3"/>
        <v>0</v>
      </c>
      <c r="K29" s="390">
        <f t="shared" si="4"/>
        <v>0</v>
      </c>
      <c r="L29" s="387">
        <f t="shared" si="5"/>
        <v>0</v>
      </c>
      <c r="M29" s="390">
        <f t="shared" si="6"/>
        <v>0</v>
      </c>
      <c r="N29" s="390">
        <f t="shared" si="7"/>
        <v>0</v>
      </c>
      <c r="O29" s="391">
        <f t="shared" si="8"/>
        <v>0</v>
      </c>
      <c r="Q29" s="462">
        <v>0</v>
      </c>
      <c r="R29" s="463" t="s">
        <v>303</v>
      </c>
      <c r="S29" s="464" t="s">
        <v>289</v>
      </c>
      <c r="T29" s="392">
        <f t="shared" si="9"/>
        <v>0.63719999999999999</v>
      </c>
      <c r="U29" s="393">
        <f t="shared" si="10"/>
        <v>0.63719999999999999</v>
      </c>
      <c r="V29" s="393">
        <f t="shared" si="11"/>
        <v>0.63719999999999999</v>
      </c>
      <c r="W29" s="393">
        <f t="shared" si="12"/>
        <v>0</v>
      </c>
      <c r="X29" s="393">
        <f t="shared" si="13"/>
        <v>0</v>
      </c>
    </row>
    <row r="30" spans="1:24" s="384" customFormat="1">
      <c r="A30" s="384">
        <v>1</v>
      </c>
      <c r="B30" s="468"/>
      <c r="C30" s="466"/>
      <c r="D30" s="467">
        <v>0</v>
      </c>
      <c r="E30" s="386">
        <f t="shared" si="0"/>
        <v>0</v>
      </c>
      <c r="F30" s="386" t="str">
        <f t="shared" si="1"/>
        <v xml:space="preserve"> </v>
      </c>
      <c r="G30" s="386" t="str">
        <f t="shared" si="2"/>
        <v xml:space="preserve"> </v>
      </c>
      <c r="H30" s="387">
        <f t="shared" si="15"/>
        <v>0</v>
      </c>
      <c r="I30" s="388">
        <f t="shared" si="14"/>
        <v>0</v>
      </c>
      <c r="J30" s="389">
        <f t="shared" si="3"/>
        <v>0</v>
      </c>
      <c r="K30" s="390">
        <f t="shared" si="4"/>
        <v>0</v>
      </c>
      <c r="L30" s="387">
        <f t="shared" si="5"/>
        <v>0</v>
      </c>
      <c r="M30" s="390">
        <f t="shared" si="6"/>
        <v>0</v>
      </c>
      <c r="N30" s="390">
        <f t="shared" si="7"/>
        <v>0</v>
      </c>
      <c r="O30" s="391">
        <f t="shared" si="8"/>
        <v>0</v>
      </c>
      <c r="Q30" s="462">
        <v>0</v>
      </c>
      <c r="R30" s="463" t="s">
        <v>303</v>
      </c>
      <c r="S30" s="464" t="s">
        <v>289</v>
      </c>
      <c r="T30" s="392">
        <f t="shared" si="9"/>
        <v>0.63719999999999999</v>
      </c>
      <c r="U30" s="393">
        <f t="shared" si="10"/>
        <v>0.63719999999999999</v>
      </c>
      <c r="V30" s="393">
        <f t="shared" si="11"/>
        <v>0.63719999999999999</v>
      </c>
      <c r="W30" s="393">
        <f t="shared" si="12"/>
        <v>0</v>
      </c>
      <c r="X30" s="393">
        <f t="shared" si="13"/>
        <v>0</v>
      </c>
    </row>
    <row r="31" spans="1:24" s="384" customFormat="1">
      <c r="A31" s="384">
        <v>4</v>
      </c>
      <c r="B31" s="468"/>
      <c r="C31" s="466"/>
      <c r="D31" s="467">
        <v>0</v>
      </c>
      <c r="E31" s="386">
        <f t="shared" si="0"/>
        <v>0</v>
      </c>
      <c r="F31" s="386" t="str">
        <f t="shared" si="1"/>
        <v xml:space="preserve"> </v>
      </c>
      <c r="G31" s="386" t="str">
        <f t="shared" si="2"/>
        <v xml:space="preserve"> </v>
      </c>
      <c r="H31" s="387">
        <f t="shared" si="15"/>
        <v>0</v>
      </c>
      <c r="I31" s="387">
        <f t="shared" si="14"/>
        <v>0</v>
      </c>
      <c r="J31" s="389">
        <f t="shared" si="3"/>
        <v>0</v>
      </c>
      <c r="K31" s="390">
        <f t="shared" si="4"/>
        <v>0</v>
      </c>
      <c r="L31" s="387">
        <f t="shared" si="5"/>
        <v>0</v>
      </c>
      <c r="M31" s="390">
        <f t="shared" si="6"/>
        <v>0</v>
      </c>
      <c r="N31" s="390">
        <f t="shared" si="7"/>
        <v>0</v>
      </c>
      <c r="O31" s="391">
        <f t="shared" si="8"/>
        <v>0</v>
      </c>
      <c r="Q31" s="462">
        <v>0</v>
      </c>
      <c r="R31" s="463" t="s">
        <v>303</v>
      </c>
      <c r="S31" s="464" t="s">
        <v>289</v>
      </c>
      <c r="T31" s="392">
        <f t="shared" si="9"/>
        <v>0.63719999999999999</v>
      </c>
      <c r="U31" s="393">
        <f t="shared" si="10"/>
        <v>0.63719999999999999</v>
      </c>
      <c r="V31" s="393">
        <f t="shared" si="11"/>
        <v>0.63719999999999999</v>
      </c>
      <c r="W31" s="393">
        <f t="shared" si="12"/>
        <v>0</v>
      </c>
      <c r="X31" s="393">
        <f t="shared" si="13"/>
        <v>0</v>
      </c>
    </row>
    <row r="32" spans="1:24" s="384" customFormat="1">
      <c r="A32" s="384">
        <v>4</v>
      </c>
      <c r="B32" s="468"/>
      <c r="C32" s="466"/>
      <c r="D32" s="467">
        <v>0</v>
      </c>
      <c r="E32" s="386">
        <f t="shared" si="0"/>
        <v>0</v>
      </c>
      <c r="F32" s="386" t="str">
        <f t="shared" si="1"/>
        <v xml:space="preserve"> </v>
      </c>
      <c r="G32" s="386" t="str">
        <f t="shared" si="2"/>
        <v xml:space="preserve"> </v>
      </c>
      <c r="H32" s="387">
        <f t="shared" si="15"/>
        <v>0</v>
      </c>
      <c r="I32" s="387">
        <f t="shared" si="14"/>
        <v>0</v>
      </c>
      <c r="J32" s="389">
        <f t="shared" si="3"/>
        <v>0</v>
      </c>
      <c r="K32" s="390">
        <f t="shared" si="4"/>
        <v>0</v>
      </c>
      <c r="L32" s="387">
        <f t="shared" si="5"/>
        <v>0</v>
      </c>
      <c r="M32" s="390">
        <f t="shared" si="6"/>
        <v>0</v>
      </c>
      <c r="N32" s="390">
        <f t="shared" si="7"/>
        <v>0</v>
      </c>
      <c r="O32" s="391">
        <f t="shared" si="8"/>
        <v>0</v>
      </c>
      <c r="Q32" s="462">
        <v>0</v>
      </c>
      <c r="R32" s="463" t="s">
        <v>303</v>
      </c>
      <c r="S32" s="464" t="s">
        <v>289</v>
      </c>
      <c r="T32" s="392">
        <f t="shared" si="9"/>
        <v>0.63719999999999999</v>
      </c>
      <c r="U32" s="393">
        <f t="shared" si="10"/>
        <v>0.63719999999999999</v>
      </c>
      <c r="V32" s="393">
        <f t="shared" si="11"/>
        <v>0.63719999999999999</v>
      </c>
      <c r="W32" s="393">
        <f t="shared" si="12"/>
        <v>0</v>
      </c>
      <c r="X32" s="393">
        <f t="shared" si="13"/>
        <v>0</v>
      </c>
    </row>
    <row r="33" spans="1:24" s="384" customFormat="1">
      <c r="A33" s="384">
        <v>4</v>
      </c>
      <c r="B33" s="468"/>
      <c r="C33" s="466"/>
      <c r="D33" s="467">
        <v>0</v>
      </c>
      <c r="E33" s="386">
        <f t="shared" si="0"/>
        <v>0</v>
      </c>
      <c r="F33" s="386" t="str">
        <f t="shared" si="1"/>
        <v xml:space="preserve"> </v>
      </c>
      <c r="G33" s="386" t="str">
        <f t="shared" si="2"/>
        <v xml:space="preserve"> </v>
      </c>
      <c r="H33" s="387">
        <f t="shared" si="15"/>
        <v>0</v>
      </c>
      <c r="I33" s="396">
        <f t="shared" si="14"/>
        <v>0</v>
      </c>
      <c r="J33" s="389">
        <f t="shared" si="3"/>
        <v>0</v>
      </c>
      <c r="K33" s="390">
        <f t="shared" si="4"/>
        <v>0</v>
      </c>
      <c r="L33" s="387">
        <f t="shared" si="5"/>
        <v>0</v>
      </c>
      <c r="M33" s="390">
        <f t="shared" si="6"/>
        <v>0</v>
      </c>
      <c r="N33" s="390">
        <f t="shared" si="7"/>
        <v>0</v>
      </c>
      <c r="O33" s="391">
        <f t="shared" si="8"/>
        <v>0</v>
      </c>
      <c r="Q33" s="462">
        <v>0</v>
      </c>
      <c r="R33" s="463" t="s">
        <v>303</v>
      </c>
      <c r="S33" s="464" t="s">
        <v>289</v>
      </c>
      <c r="T33" s="392">
        <f t="shared" si="9"/>
        <v>0.63719999999999999</v>
      </c>
      <c r="U33" s="393">
        <f t="shared" si="10"/>
        <v>0.63719999999999999</v>
      </c>
      <c r="V33" s="393">
        <f t="shared" si="11"/>
        <v>0.63719999999999999</v>
      </c>
      <c r="W33" s="393">
        <f t="shared" si="12"/>
        <v>0</v>
      </c>
      <c r="X33" s="393">
        <f t="shared" si="13"/>
        <v>0</v>
      </c>
    </row>
    <row r="34" spans="1:24" s="384" customFormat="1">
      <c r="A34" s="384">
        <v>4</v>
      </c>
      <c r="B34" s="468"/>
      <c r="C34" s="466"/>
      <c r="D34" s="467">
        <v>0</v>
      </c>
      <c r="E34" s="386">
        <f t="shared" si="0"/>
        <v>0</v>
      </c>
      <c r="F34" s="386" t="str">
        <f t="shared" si="1"/>
        <v xml:space="preserve"> </v>
      </c>
      <c r="G34" s="386" t="str">
        <f t="shared" si="2"/>
        <v xml:space="preserve"> </v>
      </c>
      <c r="H34" s="387">
        <f t="shared" si="15"/>
        <v>0</v>
      </c>
      <c r="I34" s="387">
        <f t="shared" si="14"/>
        <v>0</v>
      </c>
      <c r="J34" s="389">
        <f t="shared" si="3"/>
        <v>0</v>
      </c>
      <c r="K34" s="390">
        <f t="shared" si="4"/>
        <v>0</v>
      </c>
      <c r="L34" s="387">
        <f t="shared" si="5"/>
        <v>0</v>
      </c>
      <c r="M34" s="390">
        <f t="shared" si="6"/>
        <v>0</v>
      </c>
      <c r="N34" s="390">
        <f t="shared" si="7"/>
        <v>0</v>
      </c>
      <c r="O34" s="391">
        <f t="shared" si="8"/>
        <v>0</v>
      </c>
      <c r="Q34" s="462">
        <v>0</v>
      </c>
      <c r="R34" s="463" t="s">
        <v>303</v>
      </c>
      <c r="S34" s="464" t="s">
        <v>289</v>
      </c>
      <c r="T34" s="392">
        <f t="shared" si="9"/>
        <v>0.63719999999999999</v>
      </c>
      <c r="U34" s="393">
        <f t="shared" si="10"/>
        <v>0.63719999999999999</v>
      </c>
      <c r="V34" s="393">
        <f t="shared" si="11"/>
        <v>0.63719999999999999</v>
      </c>
      <c r="W34" s="393">
        <f t="shared" si="12"/>
        <v>0</v>
      </c>
      <c r="X34" s="393">
        <f t="shared" si="13"/>
        <v>0</v>
      </c>
    </row>
    <row r="35" spans="1:24" s="384" customFormat="1">
      <c r="A35" s="384">
        <v>4</v>
      </c>
      <c r="B35" s="468"/>
      <c r="C35" s="466"/>
      <c r="D35" s="467">
        <v>0</v>
      </c>
      <c r="E35" s="386">
        <f t="shared" si="0"/>
        <v>0</v>
      </c>
      <c r="F35" s="386" t="str">
        <f t="shared" si="1"/>
        <v xml:space="preserve"> </v>
      </c>
      <c r="G35" s="386" t="str">
        <f t="shared" si="2"/>
        <v xml:space="preserve"> </v>
      </c>
      <c r="H35" s="387">
        <f t="shared" si="15"/>
        <v>0</v>
      </c>
      <c r="I35" s="387">
        <f t="shared" si="14"/>
        <v>0</v>
      </c>
      <c r="J35" s="389">
        <f t="shared" si="3"/>
        <v>0</v>
      </c>
      <c r="K35" s="390">
        <f t="shared" si="4"/>
        <v>0</v>
      </c>
      <c r="L35" s="387">
        <f t="shared" si="5"/>
        <v>0</v>
      </c>
      <c r="M35" s="390">
        <f t="shared" si="6"/>
        <v>0</v>
      </c>
      <c r="N35" s="390">
        <f t="shared" si="7"/>
        <v>0</v>
      </c>
      <c r="O35" s="391">
        <f t="shared" si="8"/>
        <v>0</v>
      </c>
      <c r="Q35" s="462">
        <v>0</v>
      </c>
      <c r="R35" s="463" t="s">
        <v>303</v>
      </c>
      <c r="S35" s="464" t="s">
        <v>289</v>
      </c>
      <c r="T35" s="392">
        <f t="shared" si="9"/>
        <v>0.63719999999999999</v>
      </c>
      <c r="U35" s="393">
        <f t="shared" si="10"/>
        <v>0.63719999999999999</v>
      </c>
      <c r="V35" s="393">
        <f t="shared" si="11"/>
        <v>0.63719999999999999</v>
      </c>
      <c r="W35" s="393">
        <f t="shared" si="12"/>
        <v>0</v>
      </c>
      <c r="X35" s="393">
        <f t="shared" si="13"/>
        <v>0</v>
      </c>
    </row>
    <row r="36" spans="1:24" s="384" customFormat="1">
      <c r="B36" s="394"/>
      <c r="D36" s="385"/>
      <c r="E36" s="397"/>
      <c r="F36" s="397"/>
      <c r="G36" s="397"/>
      <c r="H36" s="387"/>
      <c r="I36" s="396"/>
      <c r="J36" s="398"/>
      <c r="K36" s="386"/>
      <c r="L36" s="398"/>
      <c r="M36" s="399"/>
      <c r="N36" s="400"/>
      <c r="O36" s="401"/>
      <c r="T36" s="402"/>
      <c r="U36" s="403"/>
    </row>
    <row r="37" spans="1:24" s="384" customFormat="1">
      <c r="A37" s="404" t="s">
        <v>311</v>
      </c>
      <c r="B37" s="394"/>
      <c r="D37" s="385"/>
      <c r="E37" s="397"/>
      <c r="F37" s="397"/>
      <c r="G37" s="397"/>
      <c r="H37" s="405">
        <f>SUM(H21:H35)</f>
        <v>0</v>
      </c>
      <c r="I37" s="405">
        <f>SUM(I21:I35)</f>
        <v>0</v>
      </c>
      <c r="J37" s="406">
        <f>SUM(J21:J35)</f>
        <v>0</v>
      </c>
      <c r="K37" s="407">
        <f>IF(term&gt;1,ROUND(SUM(J37+(J37*$C$11)),0),0)</f>
        <v>0</v>
      </c>
      <c r="L37" s="407">
        <f>IF(term&gt;2,ROUND(SUM(K37+(K37*$C$11)),0),0)</f>
        <v>0</v>
      </c>
      <c r="M37" s="407">
        <f>IF(term&gt;3,ROUND(SUM(L37+(L37*$C$11)),0),0)</f>
        <v>0</v>
      </c>
      <c r="N37" s="408">
        <f>IF(term&gt;4,ROUND(SUM(M37+(M37*$C$11)),0),0)</f>
        <v>0</v>
      </c>
      <c r="O37" s="409">
        <f>SUM(J37:N37)</f>
        <v>0</v>
      </c>
      <c r="T37" s="402"/>
      <c r="U37" s="403"/>
    </row>
    <row r="38" spans="1:24" s="384" customFormat="1">
      <c r="B38" s="394"/>
      <c r="D38" s="385"/>
      <c r="E38" s="397"/>
      <c r="F38" s="397"/>
      <c r="G38" s="397"/>
      <c r="H38" s="387"/>
      <c r="I38" s="410"/>
      <c r="J38" s="398"/>
      <c r="L38" s="387"/>
      <c r="M38" s="411"/>
      <c r="N38" s="412"/>
      <c r="O38" s="413"/>
      <c r="T38" s="402"/>
      <c r="U38" s="403"/>
    </row>
    <row r="39" spans="1:24" s="384" customFormat="1" ht="20.25" customHeight="1">
      <c r="B39" s="414" t="s">
        <v>310</v>
      </c>
      <c r="C39" s="359"/>
      <c r="D39" s="359"/>
      <c r="E39" s="415"/>
      <c r="F39" s="359"/>
      <c r="G39" s="359"/>
      <c r="H39" s="359"/>
      <c r="I39" s="416"/>
      <c r="J39" s="417"/>
      <c r="K39" s="416"/>
      <c r="L39" s="418"/>
      <c r="M39" s="418"/>
      <c r="N39" s="359"/>
      <c r="O39" s="419"/>
      <c r="Q39" s="411"/>
    </row>
    <row r="40" spans="1:24">
      <c r="B40" s="420" t="s">
        <v>4</v>
      </c>
      <c r="C40" s="366"/>
      <c r="D40" s="366"/>
      <c r="E40" s="366"/>
      <c r="F40" s="366"/>
      <c r="G40" s="366"/>
      <c r="H40" s="366"/>
      <c r="I40" s="366"/>
      <c r="J40" s="421"/>
      <c r="K40" s="366"/>
      <c r="L40" s="366"/>
      <c r="M40" s="366"/>
      <c r="N40" s="366"/>
      <c r="O40" s="422"/>
    </row>
    <row r="41" spans="1:24">
      <c r="B41" s="268"/>
      <c r="C41" s="2"/>
      <c r="D41" s="2"/>
      <c r="E41" s="2"/>
      <c r="F41" s="2"/>
      <c r="G41" s="2"/>
      <c r="H41" s="2"/>
      <c r="I41" s="2"/>
      <c r="J41" s="652">
        <v>0</v>
      </c>
      <c r="K41" s="653">
        <f>IF(term&gt;1,ROUND(SUM(J41+(J41*$C$10)),0),0)</f>
        <v>0</v>
      </c>
      <c r="L41" s="653">
        <f>IF(term&gt;2,ROUND(SUM(K41+(K41*$C$10)),0),0)</f>
        <v>0</v>
      </c>
      <c r="M41" s="653">
        <f>IF(term&gt;3,ROUND(SUM(L41+(L41*$C$10)),0),0)</f>
        <v>0</v>
      </c>
      <c r="N41" s="653">
        <f>IF(term&gt;4,ROUND(SUM(M41+(M41*$C$10)),0),0)</f>
        <v>0</v>
      </c>
      <c r="O41" s="654">
        <f>SUM(J41:N41)</f>
        <v>0</v>
      </c>
    </row>
    <row r="42" spans="1:24">
      <c r="B42" s="2"/>
      <c r="C42" s="2"/>
      <c r="D42" s="2"/>
      <c r="E42" s="2"/>
      <c r="F42" s="2"/>
      <c r="G42" s="2"/>
      <c r="H42" s="2"/>
      <c r="I42" s="2"/>
      <c r="J42" s="655">
        <v>0</v>
      </c>
      <c r="K42" s="653">
        <f>IF(term&gt;1,ROUND(SUM(J42+(J42*$C$10)),0),0)</f>
        <v>0</v>
      </c>
      <c r="L42" s="653">
        <f>IF(term&gt;2,ROUND(SUM(K42+(K42*$C$10)),0),0)</f>
        <v>0</v>
      </c>
      <c r="M42" s="653">
        <f>IF(term&gt;3,ROUND(SUM(L42+(L42*$C$10)),0),0)</f>
        <v>0</v>
      </c>
      <c r="N42" s="653">
        <f>IF(term&gt;4,ROUND(SUM(M42+(M42*$C$10)),0),0)</f>
        <v>0</v>
      </c>
      <c r="O42" s="656">
        <f t="shared" ref="O42:O44" si="16">SUM(J42:N42)</f>
        <v>0</v>
      </c>
    </row>
    <row r="43" spans="1:24">
      <c r="B43" s="2"/>
      <c r="C43" s="2"/>
      <c r="D43" s="2"/>
      <c r="E43" s="2"/>
      <c r="F43" s="2"/>
      <c r="G43" s="2"/>
      <c r="H43" s="2"/>
      <c r="I43" s="2"/>
      <c r="J43" s="657">
        <v>0</v>
      </c>
      <c r="K43" s="658">
        <f>IF(term&gt;1,ROUND(SUM(J43+(J43*$C$10)),0),0)</f>
        <v>0</v>
      </c>
      <c r="L43" s="658">
        <f>IF(term&gt;2,ROUND(SUM(K43+(K43*$C$10)),0),0)</f>
        <v>0</v>
      </c>
      <c r="M43" s="658">
        <f>IF(term&gt;3,ROUND(SUM(L43+(L43*$C$10)),0),0)</f>
        <v>0</v>
      </c>
      <c r="N43" s="658">
        <f>IF(term&gt;4,ROUND(SUM(M43+(M43*$C$10)),0),0)</f>
        <v>0</v>
      </c>
      <c r="O43" s="659">
        <f t="shared" si="16"/>
        <v>0</v>
      </c>
    </row>
    <row r="44" spans="1:24">
      <c r="B44" s="660" t="s">
        <v>3</v>
      </c>
      <c r="C44" s="2"/>
      <c r="D44" s="2"/>
      <c r="E44" s="2"/>
      <c r="F44" s="2"/>
      <c r="G44" s="2"/>
      <c r="H44" s="2"/>
      <c r="I44" s="2"/>
      <c r="J44" s="661">
        <f>SUM(J41:J43)</f>
        <v>0</v>
      </c>
      <c r="K44" s="662">
        <f>SUM(K41:K43)</f>
        <v>0</v>
      </c>
      <c r="L44" s="662">
        <f>SUM(L41:L43)</f>
        <v>0</v>
      </c>
      <c r="M44" s="662">
        <f>SUM(M41:M43)</f>
        <v>0</v>
      </c>
      <c r="N44" s="662">
        <f>SUM(N41:N43)</f>
        <v>0</v>
      </c>
      <c r="O44" s="654">
        <f t="shared" si="16"/>
        <v>0</v>
      </c>
    </row>
    <row r="45" spans="1:24">
      <c r="B45" s="3" t="s">
        <v>5</v>
      </c>
      <c r="H45" s="426"/>
      <c r="J45" s="362"/>
      <c r="O45" s="427"/>
    </row>
    <row r="46" spans="1:24">
      <c r="B46" s="414" t="s">
        <v>6</v>
      </c>
      <c r="C46" s="359"/>
      <c r="D46" s="359"/>
      <c r="E46" s="359"/>
      <c r="F46" s="359"/>
      <c r="G46" s="359"/>
      <c r="H46" s="428"/>
      <c r="I46" s="429"/>
      <c r="J46" s="359"/>
      <c r="K46" s="359"/>
      <c r="L46" s="359"/>
      <c r="M46" s="359"/>
      <c r="N46" s="359"/>
      <c r="O46" s="419"/>
    </row>
    <row r="47" spans="1:24">
      <c r="B47" s="420" t="s">
        <v>7</v>
      </c>
      <c r="C47" s="366"/>
      <c r="D47" s="366"/>
      <c r="E47" s="366"/>
      <c r="F47" s="366"/>
      <c r="G47" s="366"/>
      <c r="H47" s="430"/>
      <c r="I47" s="431"/>
      <c r="J47" s="366"/>
      <c r="K47" s="366"/>
      <c r="L47" s="366"/>
      <c r="M47" s="366"/>
      <c r="N47" s="366"/>
      <c r="O47" s="422"/>
    </row>
    <row r="48" spans="1:24">
      <c r="B48" s="663"/>
      <c r="C48" s="2"/>
      <c r="D48" s="2"/>
      <c r="E48" s="2"/>
      <c r="F48" s="2"/>
      <c r="G48" s="2"/>
      <c r="H48" s="2"/>
      <c r="I48" s="664"/>
      <c r="J48" s="665">
        <v>0</v>
      </c>
      <c r="K48" s="666">
        <v>0</v>
      </c>
      <c r="L48" s="666">
        <v>0</v>
      </c>
      <c r="M48" s="666">
        <v>0</v>
      </c>
      <c r="N48" s="666">
        <v>0</v>
      </c>
      <c r="O48" s="654">
        <f>SUM(J48:N48)</f>
        <v>0</v>
      </c>
    </row>
    <row r="49" spans="2:15">
      <c r="B49" s="2"/>
      <c r="C49" s="2"/>
      <c r="D49" s="2"/>
      <c r="E49" s="2"/>
      <c r="F49" s="2"/>
      <c r="G49" s="2"/>
      <c r="H49" s="2"/>
      <c r="I49" s="664"/>
      <c r="J49" s="666">
        <v>0</v>
      </c>
      <c r="K49" s="666">
        <v>0</v>
      </c>
      <c r="L49" s="666">
        <v>0</v>
      </c>
      <c r="M49" s="666">
        <v>0</v>
      </c>
      <c r="N49" s="666">
        <v>0</v>
      </c>
      <c r="O49" s="656">
        <f t="shared" ref="O49:O52" si="17">SUM(J49:N49)</f>
        <v>0</v>
      </c>
    </row>
    <row r="50" spans="2:15">
      <c r="B50" s="2"/>
      <c r="C50" s="2"/>
      <c r="D50" s="2"/>
      <c r="E50" s="2"/>
      <c r="F50" s="2"/>
      <c r="G50" s="2"/>
      <c r="H50" s="2"/>
      <c r="I50" s="664"/>
      <c r="J50" s="666">
        <v>0</v>
      </c>
      <c r="K50" s="666">
        <v>0</v>
      </c>
      <c r="L50" s="666">
        <v>0</v>
      </c>
      <c r="M50" s="666">
        <v>0</v>
      </c>
      <c r="N50" s="666">
        <v>0</v>
      </c>
      <c r="O50" s="656">
        <f t="shared" si="17"/>
        <v>0</v>
      </c>
    </row>
    <row r="51" spans="2:15">
      <c r="B51" s="2"/>
      <c r="C51" s="2"/>
      <c r="D51" s="2"/>
      <c r="E51" s="2"/>
      <c r="F51" s="2"/>
      <c r="G51" s="2"/>
      <c r="H51" s="2"/>
      <c r="I51" s="664"/>
      <c r="J51" s="667">
        <v>0</v>
      </c>
      <c r="K51" s="667">
        <v>0</v>
      </c>
      <c r="L51" s="667">
        <v>0</v>
      </c>
      <c r="M51" s="667">
        <v>0</v>
      </c>
      <c r="N51" s="667">
        <v>0</v>
      </c>
      <c r="O51" s="659">
        <f t="shared" si="17"/>
        <v>0</v>
      </c>
    </row>
    <row r="52" spans="2:15">
      <c r="B52" s="660" t="s">
        <v>3</v>
      </c>
      <c r="C52" s="2"/>
      <c r="D52" s="2"/>
      <c r="E52" s="2"/>
      <c r="F52" s="2"/>
      <c r="G52" s="2"/>
      <c r="H52" s="2"/>
      <c r="I52" s="664"/>
      <c r="J52" s="668">
        <f>SUM(J48:J51)</f>
        <v>0</v>
      </c>
      <c r="K52" s="662">
        <f>SUM(K48:K51)</f>
        <v>0</v>
      </c>
      <c r="L52" s="662">
        <f>SUM(L48:L51)</f>
        <v>0</v>
      </c>
      <c r="M52" s="662">
        <f>SUM(M48:M51)</f>
        <v>0</v>
      </c>
      <c r="N52" s="662">
        <f>SUM(N48:N51)</f>
        <v>0</v>
      </c>
      <c r="O52" s="654">
        <f t="shared" si="17"/>
        <v>0</v>
      </c>
    </row>
    <row r="53" spans="2:15">
      <c r="H53" s="426"/>
      <c r="I53" s="338"/>
      <c r="J53" s="433"/>
      <c r="O53" s="427"/>
    </row>
    <row r="54" spans="2:15">
      <c r="B54" s="414" t="s">
        <v>8</v>
      </c>
      <c r="C54" s="359"/>
      <c r="D54" s="359"/>
      <c r="E54" s="359"/>
      <c r="F54" s="359"/>
      <c r="G54" s="359"/>
      <c r="H54" s="428"/>
      <c r="I54" s="429"/>
      <c r="J54" s="359"/>
      <c r="K54" s="359"/>
      <c r="L54" s="359"/>
      <c r="M54" s="359"/>
      <c r="N54" s="359"/>
      <c r="O54" s="419"/>
    </row>
    <row r="55" spans="2:15">
      <c r="B55" s="420" t="s">
        <v>7</v>
      </c>
      <c r="C55" s="366"/>
      <c r="D55" s="366"/>
      <c r="E55" s="366"/>
      <c r="F55" s="366"/>
      <c r="G55" s="366"/>
      <c r="H55" s="430"/>
      <c r="I55" s="431"/>
      <c r="J55" s="366"/>
      <c r="K55" s="366"/>
      <c r="L55" s="366"/>
      <c r="M55" s="366"/>
      <c r="N55" s="366"/>
      <c r="O55" s="422"/>
    </row>
    <row r="56" spans="2:15">
      <c r="B56" s="268"/>
      <c r="C56" s="2"/>
      <c r="D56" s="2"/>
      <c r="E56" s="2"/>
      <c r="F56" s="2"/>
      <c r="G56" s="2"/>
      <c r="H56" s="2"/>
      <c r="I56" s="2"/>
      <c r="J56" s="652">
        <v>0</v>
      </c>
      <c r="K56" s="653">
        <f t="shared" ref="K56:K67" si="18">IF(term&gt;1,ROUND(SUM(J56+(J56*$C$10)),0),0)</f>
        <v>0</v>
      </c>
      <c r="L56" s="653">
        <f t="shared" ref="L56:L67" si="19">IF(term&gt;2,ROUND(SUM(K56+(K56*$C$10)),0),0)</f>
        <v>0</v>
      </c>
      <c r="M56" s="653">
        <f t="shared" ref="M56:M67" si="20">IF(term&gt;3,ROUND(SUM(L56+(L56*$C$10)),0),0)</f>
        <v>0</v>
      </c>
      <c r="N56" s="653">
        <f t="shared" ref="N56:N67" si="21">IF(term&gt;4,ROUND(SUM(M56+(M56*$C$10)),0),0)</f>
        <v>0</v>
      </c>
      <c r="O56" s="654">
        <f>SUM(J56:N56)</f>
        <v>0</v>
      </c>
    </row>
    <row r="57" spans="2:15">
      <c r="B57" s="268"/>
      <c r="C57" s="2"/>
      <c r="D57" s="2"/>
      <c r="E57" s="2"/>
      <c r="F57" s="2"/>
      <c r="G57" s="2"/>
      <c r="H57" s="2"/>
      <c r="I57" s="2"/>
      <c r="J57" s="655">
        <v>0</v>
      </c>
      <c r="K57" s="653">
        <f t="shared" si="18"/>
        <v>0</v>
      </c>
      <c r="L57" s="653">
        <f t="shared" si="19"/>
        <v>0</v>
      </c>
      <c r="M57" s="653">
        <f t="shared" si="20"/>
        <v>0</v>
      </c>
      <c r="N57" s="653">
        <f t="shared" si="21"/>
        <v>0</v>
      </c>
      <c r="O57" s="656">
        <f t="shared" ref="O57:O68" si="22">SUM(J57:N57)</f>
        <v>0</v>
      </c>
    </row>
    <row r="58" spans="2:15">
      <c r="B58" s="268"/>
      <c r="C58" s="2"/>
      <c r="D58" s="2"/>
      <c r="E58" s="2"/>
      <c r="F58" s="2"/>
      <c r="G58" s="2"/>
      <c r="H58" s="2"/>
      <c r="I58" s="2"/>
      <c r="J58" s="655">
        <v>0</v>
      </c>
      <c r="K58" s="653">
        <f t="shared" si="18"/>
        <v>0</v>
      </c>
      <c r="L58" s="653">
        <f t="shared" si="19"/>
        <v>0</v>
      </c>
      <c r="M58" s="653">
        <f t="shared" si="20"/>
        <v>0</v>
      </c>
      <c r="N58" s="653">
        <f t="shared" si="21"/>
        <v>0</v>
      </c>
      <c r="O58" s="656">
        <f t="shared" si="22"/>
        <v>0</v>
      </c>
    </row>
    <row r="59" spans="2:15">
      <c r="B59" s="2"/>
      <c r="C59" s="2"/>
      <c r="D59" s="2"/>
      <c r="E59" s="2"/>
      <c r="F59" s="2"/>
      <c r="G59" s="2"/>
      <c r="H59" s="2"/>
      <c r="I59" s="2"/>
      <c r="J59" s="655">
        <v>0</v>
      </c>
      <c r="K59" s="653">
        <f t="shared" si="18"/>
        <v>0</v>
      </c>
      <c r="L59" s="653">
        <f t="shared" si="19"/>
        <v>0</v>
      </c>
      <c r="M59" s="653">
        <f t="shared" si="20"/>
        <v>0</v>
      </c>
      <c r="N59" s="653">
        <f t="shared" si="21"/>
        <v>0</v>
      </c>
      <c r="O59" s="656">
        <f t="shared" si="22"/>
        <v>0</v>
      </c>
    </row>
    <row r="60" spans="2:15">
      <c r="B60" s="2"/>
      <c r="C60" s="2"/>
      <c r="D60" s="2"/>
      <c r="E60" s="2"/>
      <c r="F60" s="2"/>
      <c r="G60" s="2"/>
      <c r="H60" s="2"/>
      <c r="I60" s="2"/>
      <c r="J60" s="655">
        <v>0</v>
      </c>
      <c r="K60" s="653">
        <f t="shared" si="18"/>
        <v>0</v>
      </c>
      <c r="L60" s="653">
        <f t="shared" si="19"/>
        <v>0</v>
      </c>
      <c r="M60" s="653">
        <f t="shared" si="20"/>
        <v>0</v>
      </c>
      <c r="N60" s="653">
        <f t="shared" si="21"/>
        <v>0</v>
      </c>
      <c r="O60" s="656">
        <f t="shared" si="22"/>
        <v>0</v>
      </c>
    </row>
    <row r="61" spans="2:15">
      <c r="B61" s="2"/>
      <c r="C61" s="2"/>
      <c r="D61" s="2"/>
      <c r="E61" s="2"/>
      <c r="F61" s="2"/>
      <c r="G61" s="2"/>
      <c r="H61" s="2"/>
      <c r="I61" s="2"/>
      <c r="J61" s="655">
        <v>0</v>
      </c>
      <c r="K61" s="653">
        <f t="shared" si="18"/>
        <v>0</v>
      </c>
      <c r="L61" s="653">
        <f t="shared" si="19"/>
        <v>0</v>
      </c>
      <c r="M61" s="653">
        <f t="shared" si="20"/>
        <v>0</v>
      </c>
      <c r="N61" s="653">
        <f t="shared" si="21"/>
        <v>0</v>
      </c>
      <c r="O61" s="656">
        <f t="shared" si="22"/>
        <v>0</v>
      </c>
    </row>
    <row r="62" spans="2:15">
      <c r="B62" s="2"/>
      <c r="C62" s="2"/>
      <c r="D62" s="2"/>
      <c r="E62" s="2"/>
      <c r="F62" s="2"/>
      <c r="G62" s="2"/>
      <c r="H62" s="2"/>
      <c r="I62" s="2"/>
      <c r="J62" s="655">
        <v>0</v>
      </c>
      <c r="K62" s="653">
        <f t="shared" si="18"/>
        <v>0</v>
      </c>
      <c r="L62" s="653">
        <f t="shared" si="19"/>
        <v>0</v>
      </c>
      <c r="M62" s="653">
        <f t="shared" si="20"/>
        <v>0</v>
      </c>
      <c r="N62" s="653">
        <f t="shared" si="21"/>
        <v>0</v>
      </c>
      <c r="O62" s="656">
        <f t="shared" si="22"/>
        <v>0</v>
      </c>
    </row>
    <row r="63" spans="2:15">
      <c r="B63" s="2"/>
      <c r="C63" s="2"/>
      <c r="D63" s="2"/>
      <c r="E63" s="2"/>
      <c r="F63" s="2"/>
      <c r="G63" s="2"/>
      <c r="H63" s="2"/>
      <c r="I63" s="2"/>
      <c r="J63" s="655">
        <v>0</v>
      </c>
      <c r="K63" s="653">
        <f t="shared" si="18"/>
        <v>0</v>
      </c>
      <c r="L63" s="653">
        <f t="shared" si="19"/>
        <v>0</v>
      </c>
      <c r="M63" s="653">
        <f t="shared" si="20"/>
        <v>0</v>
      </c>
      <c r="N63" s="653">
        <f t="shared" si="21"/>
        <v>0</v>
      </c>
      <c r="O63" s="656">
        <f t="shared" si="22"/>
        <v>0</v>
      </c>
    </row>
    <row r="64" spans="2:15">
      <c r="B64" s="2"/>
      <c r="C64" s="2"/>
      <c r="D64" s="2"/>
      <c r="E64" s="2"/>
      <c r="F64" s="2"/>
      <c r="G64" s="2"/>
      <c r="H64" s="2"/>
      <c r="I64" s="2"/>
      <c r="J64" s="655">
        <v>0</v>
      </c>
      <c r="K64" s="653">
        <f t="shared" si="18"/>
        <v>0</v>
      </c>
      <c r="L64" s="653">
        <f t="shared" si="19"/>
        <v>0</v>
      </c>
      <c r="M64" s="653">
        <f t="shared" si="20"/>
        <v>0</v>
      </c>
      <c r="N64" s="653">
        <f t="shared" si="21"/>
        <v>0</v>
      </c>
      <c r="O64" s="656">
        <f t="shared" si="22"/>
        <v>0</v>
      </c>
    </row>
    <row r="65" spans="1:15">
      <c r="B65" s="2"/>
      <c r="C65" s="2"/>
      <c r="D65" s="2"/>
      <c r="E65" s="2"/>
      <c r="F65" s="2"/>
      <c r="G65" s="2"/>
      <c r="H65" s="2"/>
      <c r="I65" s="2"/>
      <c r="J65" s="655">
        <v>0</v>
      </c>
      <c r="K65" s="653">
        <f t="shared" si="18"/>
        <v>0</v>
      </c>
      <c r="L65" s="653">
        <f t="shared" si="19"/>
        <v>0</v>
      </c>
      <c r="M65" s="653">
        <f t="shared" si="20"/>
        <v>0</v>
      </c>
      <c r="N65" s="653">
        <f t="shared" si="21"/>
        <v>0</v>
      </c>
      <c r="O65" s="656">
        <f t="shared" si="22"/>
        <v>0</v>
      </c>
    </row>
    <row r="66" spans="1:15">
      <c r="B66" s="2"/>
      <c r="C66" s="2"/>
      <c r="D66" s="2"/>
      <c r="E66" s="2"/>
      <c r="F66" s="2"/>
      <c r="G66" s="2"/>
      <c r="H66" s="2"/>
      <c r="I66" s="2"/>
      <c r="J66" s="655">
        <v>0</v>
      </c>
      <c r="K66" s="653">
        <f t="shared" si="18"/>
        <v>0</v>
      </c>
      <c r="L66" s="653">
        <f t="shared" si="19"/>
        <v>0</v>
      </c>
      <c r="M66" s="653">
        <f t="shared" si="20"/>
        <v>0</v>
      </c>
      <c r="N66" s="653">
        <f t="shared" si="21"/>
        <v>0</v>
      </c>
      <c r="O66" s="656">
        <f t="shared" si="22"/>
        <v>0</v>
      </c>
    </row>
    <row r="67" spans="1:15">
      <c r="B67" s="2"/>
      <c r="C67" s="2"/>
      <c r="D67" s="2"/>
      <c r="E67" s="2"/>
      <c r="F67" s="2"/>
      <c r="G67" s="2"/>
      <c r="H67" s="2"/>
      <c r="I67" s="2"/>
      <c r="J67" s="657">
        <v>0</v>
      </c>
      <c r="K67" s="658">
        <f t="shared" si="18"/>
        <v>0</v>
      </c>
      <c r="L67" s="658">
        <f t="shared" si="19"/>
        <v>0</v>
      </c>
      <c r="M67" s="658">
        <f t="shared" si="20"/>
        <v>0</v>
      </c>
      <c r="N67" s="658">
        <f t="shared" si="21"/>
        <v>0</v>
      </c>
      <c r="O67" s="659">
        <f t="shared" si="22"/>
        <v>0</v>
      </c>
    </row>
    <row r="68" spans="1:15">
      <c r="B68" s="660" t="s">
        <v>3</v>
      </c>
      <c r="C68" s="2"/>
      <c r="D68" s="2"/>
      <c r="E68" s="2"/>
      <c r="F68" s="2"/>
      <c r="G68" s="2"/>
      <c r="H68" s="2"/>
      <c r="I68" s="2"/>
      <c r="J68" s="661">
        <f>SUM(J56:J67)</f>
        <v>0</v>
      </c>
      <c r="K68" s="662">
        <f>SUM(K56:K67)</f>
        <v>0</v>
      </c>
      <c r="L68" s="662">
        <f>SUM(L56:L67)</f>
        <v>0</v>
      </c>
      <c r="M68" s="662">
        <f>SUM(M56:M67)</f>
        <v>0</v>
      </c>
      <c r="N68" s="662">
        <f>SUM(N56:N67)</f>
        <v>0</v>
      </c>
      <c r="O68" s="654">
        <f t="shared" si="22"/>
        <v>0</v>
      </c>
    </row>
    <row r="69" spans="1:15">
      <c r="B69" s="433"/>
      <c r="C69" s="433"/>
      <c r="D69" s="433"/>
      <c r="E69" s="433"/>
      <c r="F69" s="433"/>
      <c r="G69" s="433"/>
      <c r="H69" s="433"/>
      <c r="I69" s="433"/>
      <c r="J69" s="434"/>
      <c r="K69" s="433"/>
      <c r="L69" s="433"/>
      <c r="M69" s="433"/>
      <c r="N69" s="433"/>
      <c r="O69" s="427"/>
    </row>
    <row r="70" spans="1:15">
      <c r="B70" s="435" t="s">
        <v>9</v>
      </c>
      <c r="C70" s="366"/>
      <c r="D70" s="366"/>
      <c r="E70" s="366"/>
      <c r="F70" s="366"/>
      <c r="G70" s="366"/>
      <c r="H70" s="430"/>
      <c r="I70" s="436"/>
      <c r="J70" s="366"/>
      <c r="K70" s="366"/>
      <c r="L70" s="366"/>
      <c r="M70" s="366"/>
      <c r="N70" s="366"/>
      <c r="O70" s="437"/>
    </row>
    <row r="71" spans="1:15">
      <c r="B71" s="669" t="s">
        <v>10</v>
      </c>
      <c r="C71" s="2"/>
      <c r="D71" s="2"/>
      <c r="E71" s="2"/>
      <c r="F71" s="2"/>
      <c r="G71" s="2"/>
      <c r="H71" s="2"/>
      <c r="I71" s="664"/>
      <c r="J71" s="666">
        <v>0</v>
      </c>
      <c r="K71" s="653">
        <f>IF(term&gt;1,ROUND(SUM(J71+(J71*$C$10)),0),0)</f>
        <v>0</v>
      </c>
      <c r="L71" s="653">
        <f>IF(term&gt;2,ROUND(SUM(K71+(K71*$C$10)),0),0)</f>
        <v>0</v>
      </c>
      <c r="M71" s="653">
        <f>IF(term&gt;3,ROUND(SUM(L71+(L71*$C$10)),0),0)</f>
        <v>0</v>
      </c>
      <c r="N71" s="653">
        <f>IF(term&gt;4,ROUND(SUM(M71+(M71*$C$10)),0),0)</f>
        <v>0</v>
      </c>
      <c r="O71" s="656">
        <f>SUM(J71:N71)</f>
        <v>0</v>
      </c>
    </row>
    <row r="72" spans="1:15">
      <c r="B72" s="669" t="s">
        <v>11</v>
      </c>
      <c r="C72" s="2"/>
      <c r="D72" s="2"/>
      <c r="E72" s="2"/>
      <c r="F72" s="2"/>
      <c r="G72" s="2"/>
      <c r="H72" s="2"/>
      <c r="I72" s="664"/>
      <c r="J72" s="667">
        <v>0</v>
      </c>
      <c r="K72" s="658">
        <f>IF(term&gt;1,ROUND(SUM(J72+(J72*$C$10)),0),0)</f>
        <v>0</v>
      </c>
      <c r="L72" s="658">
        <f>IF(term&gt;2,ROUND(SUM(K72+(K72*$C$10)),0),0)</f>
        <v>0</v>
      </c>
      <c r="M72" s="658">
        <f>IF(term&gt;3,ROUND(SUM(L72+(L72*$C$10)),0),0)</f>
        <v>0</v>
      </c>
      <c r="N72" s="658">
        <f>IF(term&gt;4,ROUND(SUM(M72+(M72*$C$10)),0),0)</f>
        <v>0</v>
      </c>
      <c r="O72" s="659">
        <f t="shared" ref="O72:O73" si="23">SUM(J72:N72)</f>
        <v>0</v>
      </c>
    </row>
    <row r="73" spans="1:15">
      <c r="B73" s="660" t="s">
        <v>12</v>
      </c>
      <c r="C73" s="2"/>
      <c r="D73" s="2"/>
      <c r="E73" s="2"/>
      <c r="F73" s="2"/>
      <c r="G73" s="2"/>
      <c r="H73" s="2"/>
      <c r="I73" s="664"/>
      <c r="J73" s="668">
        <f>SUM(J71:J72)</f>
        <v>0</v>
      </c>
      <c r="K73" s="662">
        <f>SUM(K71:K72)</f>
        <v>0</v>
      </c>
      <c r="L73" s="662">
        <f>SUM(L71:L72)</f>
        <v>0</v>
      </c>
      <c r="M73" s="662">
        <f>SUM(M71:M72)</f>
        <v>0</v>
      </c>
      <c r="N73" s="662">
        <f>SUM(N71:N72)</f>
        <v>0</v>
      </c>
      <c r="O73" s="656">
        <f t="shared" si="23"/>
        <v>0</v>
      </c>
    </row>
    <row r="74" spans="1:15">
      <c r="H74" s="426"/>
      <c r="I74" s="338"/>
      <c r="J74" s="433"/>
      <c r="O74" s="439"/>
    </row>
    <row r="75" spans="1:15">
      <c r="B75" s="414" t="s">
        <v>13</v>
      </c>
      <c r="C75" s="359"/>
      <c r="D75" s="359"/>
      <c r="E75" s="359"/>
      <c r="F75" s="359"/>
      <c r="G75" s="359"/>
      <c r="H75" s="428"/>
      <c r="I75" s="429"/>
      <c r="J75" s="359"/>
      <c r="K75" s="359"/>
      <c r="L75" s="359"/>
      <c r="M75" s="359"/>
      <c r="N75" s="359"/>
      <c r="O75" s="419"/>
    </row>
    <row r="76" spans="1:15">
      <c r="B76" s="420" t="s">
        <v>7</v>
      </c>
      <c r="C76" s="366"/>
      <c r="D76" s="366"/>
      <c r="E76" s="366"/>
      <c r="F76" s="366"/>
      <c r="G76" s="366"/>
      <c r="H76" s="430"/>
      <c r="I76" s="431"/>
      <c r="J76" s="366"/>
      <c r="K76" s="366"/>
      <c r="L76" s="366"/>
      <c r="M76" s="366"/>
      <c r="N76" s="366"/>
      <c r="O76" s="422"/>
    </row>
    <row r="77" spans="1:15">
      <c r="A77" s="440"/>
      <c r="B77" s="670"/>
      <c r="C77" s="670"/>
      <c r="D77" s="670"/>
      <c r="E77" s="670"/>
      <c r="F77" s="670"/>
      <c r="G77" s="670"/>
      <c r="H77" s="670"/>
      <c r="I77" s="671"/>
      <c r="J77" s="665">
        <v>0</v>
      </c>
      <c r="K77" s="672">
        <f>IF(term&gt;1,ROUND(SUM(J77+(J77*$C$10)),0),0)</f>
        <v>0</v>
      </c>
      <c r="L77" s="672">
        <f>IF(term&gt;2,ROUND(SUM(K77+(K77*$C$10)),0),0)</f>
        <v>0</v>
      </c>
      <c r="M77" s="672">
        <f>IF(term&gt;3,ROUND(SUM(L77+(L77*$C$10)),0),0)</f>
        <v>0</v>
      </c>
      <c r="N77" s="672">
        <f>IF(term&gt;4,ROUND(SUM(M77+(M77*$C$10)),0),0)</f>
        <v>0</v>
      </c>
      <c r="O77" s="654">
        <f>SUM(J77:N77)</f>
        <v>0</v>
      </c>
    </row>
    <row r="78" spans="1:15">
      <c r="B78" s="2"/>
      <c r="C78" s="2"/>
      <c r="D78" s="2"/>
      <c r="E78" s="2"/>
      <c r="F78" s="2"/>
      <c r="G78" s="2"/>
      <c r="H78" s="2"/>
      <c r="I78" s="664"/>
      <c r="J78" s="666">
        <v>0</v>
      </c>
      <c r="K78" s="653">
        <f>IF(term&gt;1,ROUND(SUM(J78+(J78*$C$10)),0),0)</f>
        <v>0</v>
      </c>
      <c r="L78" s="653">
        <f>IF(term&gt;2,ROUND(SUM(K78+(K78*$C$10)),0),0)</f>
        <v>0</v>
      </c>
      <c r="M78" s="653">
        <f>IF(term&gt;3,ROUND(SUM(L78+(L78*$C$10)),0),0)</f>
        <v>0</v>
      </c>
      <c r="N78" s="653">
        <f>IF(term&gt;4,ROUND(SUM(M78+(M78*$C$10)),0),0)</f>
        <v>0</v>
      </c>
      <c r="O78" s="656">
        <f t="shared" ref="O78:O80" si="24">SUM(J78:N78)</f>
        <v>0</v>
      </c>
    </row>
    <row r="79" spans="1:15">
      <c r="B79" s="2"/>
      <c r="C79" s="2"/>
      <c r="D79" s="2"/>
      <c r="E79" s="2"/>
      <c r="F79" s="2"/>
      <c r="G79" s="2"/>
      <c r="H79" s="2"/>
      <c r="I79" s="664"/>
      <c r="J79" s="667">
        <v>0</v>
      </c>
      <c r="K79" s="658">
        <f>IF(term&gt;1,ROUND(SUM(J79+(J79*$C$10)),0),0)</f>
        <v>0</v>
      </c>
      <c r="L79" s="658">
        <f>IF(term&gt;2,ROUND(SUM(K79+(K79*$C$10)),0),0)</f>
        <v>0</v>
      </c>
      <c r="M79" s="658">
        <f>IF(term&gt;3,ROUND(SUM(L79+(L79*$C$10)),0),0)</f>
        <v>0</v>
      </c>
      <c r="N79" s="658">
        <f>IF(term&gt;4,ROUND(SUM(M79+(M79*$C$10)),0),0)</f>
        <v>0</v>
      </c>
      <c r="O79" s="656">
        <f t="shared" si="24"/>
        <v>0</v>
      </c>
    </row>
    <row r="80" spans="1:15">
      <c r="B80" s="660" t="s">
        <v>3</v>
      </c>
      <c r="C80" s="2"/>
      <c r="D80" s="2"/>
      <c r="E80" s="2"/>
      <c r="F80" s="2"/>
      <c r="G80" s="2"/>
      <c r="H80" s="2"/>
      <c r="I80" s="664"/>
      <c r="J80" s="668">
        <f>SUM(J77:J79)</f>
        <v>0</v>
      </c>
      <c r="K80" s="662">
        <f>SUM(K77:K79)</f>
        <v>0</v>
      </c>
      <c r="L80" s="662">
        <f>SUM(L77:L79)</f>
        <v>0</v>
      </c>
      <c r="M80" s="662">
        <f>SUM(M77:M79)</f>
        <v>0</v>
      </c>
      <c r="N80" s="662">
        <f>SUM(N77:N79)</f>
        <v>0</v>
      </c>
      <c r="O80" s="654">
        <f t="shared" si="24"/>
        <v>0</v>
      </c>
    </row>
    <row r="81" spans="2:15">
      <c r="B81" s="433"/>
      <c r="C81" s="433"/>
      <c r="D81" s="433"/>
      <c r="E81" s="433"/>
      <c r="F81" s="433"/>
      <c r="G81" s="433"/>
      <c r="H81" s="441"/>
      <c r="I81" s="442"/>
      <c r="J81" s="433"/>
      <c r="K81" s="433"/>
      <c r="L81" s="433"/>
      <c r="M81" s="433"/>
      <c r="N81" s="433"/>
      <c r="O81" s="427"/>
    </row>
    <row r="82" spans="2:15">
      <c r="B82" s="414" t="s">
        <v>14</v>
      </c>
      <c r="C82" s="359"/>
      <c r="D82" s="359"/>
      <c r="E82" s="359"/>
      <c r="F82" s="359"/>
      <c r="G82" s="359"/>
      <c r="H82" s="428"/>
      <c r="I82" s="429"/>
      <c r="J82" s="359"/>
      <c r="K82" s="359"/>
      <c r="L82" s="359"/>
      <c r="M82" s="359"/>
      <c r="N82" s="359"/>
      <c r="O82" s="419"/>
    </row>
    <row r="83" spans="2:15">
      <c r="B83" s="420" t="s">
        <v>7</v>
      </c>
      <c r="C83" s="366"/>
      <c r="D83" s="366"/>
      <c r="E83" s="366"/>
      <c r="F83" s="366"/>
      <c r="G83" s="366"/>
      <c r="H83" s="430"/>
      <c r="I83" s="431"/>
      <c r="J83" s="366"/>
      <c r="K83" s="366"/>
      <c r="L83" s="366"/>
      <c r="M83" s="366"/>
      <c r="N83" s="366"/>
      <c r="O83" s="422"/>
    </row>
    <row r="84" spans="2:15">
      <c r="B84" s="268"/>
      <c r="C84" s="2"/>
      <c r="D84" s="2"/>
      <c r="E84" s="2"/>
      <c r="F84" s="2"/>
      <c r="G84" s="2"/>
      <c r="H84" s="2"/>
      <c r="I84" s="664"/>
      <c r="J84" s="666">
        <v>0</v>
      </c>
      <c r="K84" s="653">
        <f>IF(term&gt;1,ROUND(SUM(J84+(J84*$C$10)),0),0)</f>
        <v>0</v>
      </c>
      <c r="L84" s="653">
        <f>IF(term&gt;2,ROUND(SUM(K84+(K84*$C$10)),0),0)</f>
        <v>0</v>
      </c>
      <c r="M84" s="653">
        <f>IF(term&gt;3,ROUND(SUM(L84+(L84*$C$10)),0),0)</f>
        <v>0</v>
      </c>
      <c r="N84" s="653">
        <f>IF(term&gt;4,ROUND(SUM(M84+(M84*$C$10)),0),0)</f>
        <v>0</v>
      </c>
      <c r="O84" s="654">
        <f>SUM(J84:N84)</f>
        <v>0</v>
      </c>
    </row>
    <row r="85" spans="2:15">
      <c r="B85" s="2"/>
      <c r="C85" s="2"/>
      <c r="D85" s="2"/>
      <c r="E85" s="2"/>
      <c r="F85" s="2"/>
      <c r="G85" s="2"/>
      <c r="H85" s="2"/>
      <c r="I85" s="664"/>
      <c r="J85" s="666">
        <v>0</v>
      </c>
      <c r="K85" s="653">
        <f>IF(term&gt;1,ROUND(SUM(J85+(J85*$C$10)),0),0)</f>
        <v>0</v>
      </c>
      <c r="L85" s="653">
        <f>IF(term&gt;2,ROUND(SUM(K85+(K85*$C$10)),0),0)</f>
        <v>0</v>
      </c>
      <c r="M85" s="653">
        <f>IF(term&gt;3,ROUND(SUM(L85+(L85*$C$10)),0),0)</f>
        <v>0</v>
      </c>
      <c r="N85" s="653">
        <f>IF(term&gt;4,ROUND(SUM(M85+(M85*$C$10)),0),0)</f>
        <v>0</v>
      </c>
      <c r="O85" s="656">
        <f t="shared" ref="O85:O87" si="25">SUM(J85:N85)</f>
        <v>0</v>
      </c>
    </row>
    <row r="86" spans="2:15">
      <c r="B86" s="2"/>
      <c r="C86" s="2"/>
      <c r="D86" s="2"/>
      <c r="E86" s="2"/>
      <c r="F86" s="2"/>
      <c r="G86" s="2"/>
      <c r="H86" s="2"/>
      <c r="I86" s="664"/>
      <c r="J86" s="667">
        <v>0</v>
      </c>
      <c r="K86" s="658">
        <f>IF(term&gt;1,ROUND(SUM(J86+(J86*$C$10)),0),0)</f>
        <v>0</v>
      </c>
      <c r="L86" s="658">
        <f>IF(term&gt;2,ROUND(SUM(K86+(K86*$C$10)),0),0)</f>
        <v>0</v>
      </c>
      <c r="M86" s="658">
        <f>IF(term&gt;3,ROUND(SUM(L86+(L86*$C$10)),0),0)</f>
        <v>0</v>
      </c>
      <c r="N86" s="658">
        <f>IF(term&gt;4,ROUND(SUM(M86+(M86*$C$10)),0),0)</f>
        <v>0</v>
      </c>
      <c r="O86" s="656">
        <f t="shared" si="25"/>
        <v>0</v>
      </c>
    </row>
    <row r="87" spans="2:15">
      <c r="B87" s="660" t="s">
        <v>3</v>
      </c>
      <c r="C87" s="2"/>
      <c r="D87" s="2"/>
      <c r="E87" s="2"/>
      <c r="F87" s="2"/>
      <c r="G87" s="2"/>
      <c r="H87" s="2"/>
      <c r="I87" s="664"/>
      <c r="J87" s="668">
        <f>SUM(J84:J86)</f>
        <v>0</v>
      </c>
      <c r="K87" s="662">
        <f>SUM(K84:K86)</f>
        <v>0</v>
      </c>
      <c r="L87" s="662">
        <f>SUM(L84:L86)</f>
        <v>0</v>
      </c>
      <c r="M87" s="662">
        <f>SUM(M84:M86)</f>
        <v>0</v>
      </c>
      <c r="N87" s="662">
        <f>SUM(N84:N86)</f>
        <v>0</v>
      </c>
      <c r="O87" s="654">
        <f t="shared" si="25"/>
        <v>0</v>
      </c>
    </row>
    <row r="88" spans="2:15">
      <c r="B88" s="433" t="s">
        <v>5</v>
      </c>
      <c r="C88" s="433"/>
      <c r="D88" s="433"/>
      <c r="E88" s="433"/>
      <c r="F88" s="433"/>
      <c r="G88" s="433"/>
      <c r="H88" s="441"/>
      <c r="I88" s="442"/>
      <c r="J88" s="433"/>
      <c r="K88" s="433"/>
      <c r="L88" s="433"/>
      <c r="M88" s="433"/>
      <c r="N88" s="433"/>
      <c r="O88" s="427"/>
    </row>
    <row r="89" spans="2:15">
      <c r="B89" s="414" t="s">
        <v>15</v>
      </c>
      <c r="C89" s="359"/>
      <c r="D89" s="359"/>
      <c r="E89" s="359"/>
      <c r="F89" s="359"/>
      <c r="G89" s="359"/>
      <c r="H89" s="428"/>
      <c r="I89" s="429"/>
      <c r="J89" s="359"/>
      <c r="K89" s="359"/>
      <c r="L89" s="359"/>
      <c r="M89" s="359"/>
      <c r="N89" s="359"/>
      <c r="O89" s="419"/>
    </row>
    <row r="90" spans="2:15">
      <c r="B90" s="420" t="s">
        <v>7</v>
      </c>
      <c r="C90" s="366"/>
      <c r="D90" s="366"/>
      <c r="E90" s="366"/>
      <c r="F90" s="366"/>
      <c r="G90" s="366"/>
      <c r="H90" s="430"/>
      <c r="I90" s="431"/>
      <c r="J90" s="366"/>
      <c r="K90" s="366"/>
      <c r="L90" s="366"/>
      <c r="M90" s="366"/>
      <c r="N90" s="366"/>
      <c r="O90" s="422"/>
    </row>
    <row r="91" spans="2:15">
      <c r="B91" s="2"/>
      <c r="C91" s="2"/>
      <c r="D91" s="2"/>
      <c r="E91" s="2"/>
      <c r="F91" s="2"/>
      <c r="G91" s="2"/>
      <c r="H91" s="2"/>
      <c r="I91" s="2"/>
      <c r="J91" s="652">
        <v>0</v>
      </c>
      <c r="K91" s="653">
        <f t="shared" ref="K91:K97" si="26">IF(term&gt;1,ROUND(SUM(J91+(J91*$C$10)),0),0)</f>
        <v>0</v>
      </c>
      <c r="L91" s="653">
        <f t="shared" ref="L91:L97" si="27">IF(term&gt;2,ROUND(SUM(K91+(K91*$C$10)),0),0)</f>
        <v>0</v>
      </c>
      <c r="M91" s="653">
        <f t="shared" ref="M91:M97" si="28">IF(term&gt;3,ROUND(SUM(L91+(L91*$C$10)),0),0)</f>
        <v>0</v>
      </c>
      <c r="N91" s="653">
        <f t="shared" ref="N91:N97" si="29">IF(term&gt;4,ROUND(SUM(M91+(M91*$C$10)),0),0)</f>
        <v>0</v>
      </c>
      <c r="O91" s="654">
        <f>SUM(J91:N91)</f>
        <v>0</v>
      </c>
    </row>
    <row r="92" spans="2:15">
      <c r="B92" s="2"/>
      <c r="C92" s="2"/>
      <c r="D92" s="2"/>
      <c r="E92" s="2"/>
      <c r="F92" s="2"/>
      <c r="G92" s="2"/>
      <c r="H92" s="2"/>
      <c r="I92" s="2"/>
      <c r="J92" s="655">
        <v>0</v>
      </c>
      <c r="K92" s="653">
        <f t="shared" si="26"/>
        <v>0</v>
      </c>
      <c r="L92" s="653">
        <f t="shared" si="27"/>
        <v>0</v>
      </c>
      <c r="M92" s="653">
        <f t="shared" si="28"/>
        <v>0</v>
      </c>
      <c r="N92" s="653">
        <f t="shared" si="29"/>
        <v>0</v>
      </c>
      <c r="O92" s="656">
        <f t="shared" ref="O92:O102" si="30">SUM(J92:N92)</f>
        <v>0</v>
      </c>
    </row>
    <row r="93" spans="2:15">
      <c r="B93" s="2"/>
      <c r="C93" s="2"/>
      <c r="D93" s="2"/>
      <c r="E93" s="2"/>
      <c r="F93" s="2"/>
      <c r="G93" s="2"/>
      <c r="H93" s="2"/>
      <c r="I93" s="2"/>
      <c r="J93" s="655">
        <v>0</v>
      </c>
      <c r="K93" s="653">
        <f t="shared" si="26"/>
        <v>0</v>
      </c>
      <c r="L93" s="653">
        <f t="shared" si="27"/>
        <v>0</v>
      </c>
      <c r="M93" s="653">
        <f t="shared" si="28"/>
        <v>0</v>
      </c>
      <c r="N93" s="653">
        <f t="shared" si="29"/>
        <v>0</v>
      </c>
      <c r="O93" s="656">
        <f t="shared" si="30"/>
        <v>0</v>
      </c>
    </row>
    <row r="94" spans="2:15">
      <c r="B94" s="2"/>
      <c r="C94" s="2"/>
      <c r="D94" s="2"/>
      <c r="E94" s="2"/>
      <c r="F94" s="2"/>
      <c r="G94" s="2"/>
      <c r="H94" s="2"/>
      <c r="I94" s="2"/>
      <c r="J94" s="655">
        <v>0</v>
      </c>
      <c r="K94" s="653">
        <f t="shared" si="26"/>
        <v>0</v>
      </c>
      <c r="L94" s="653">
        <f t="shared" si="27"/>
        <v>0</v>
      </c>
      <c r="M94" s="653">
        <f t="shared" si="28"/>
        <v>0</v>
      </c>
      <c r="N94" s="653">
        <f t="shared" si="29"/>
        <v>0</v>
      </c>
      <c r="O94" s="656">
        <f t="shared" si="30"/>
        <v>0</v>
      </c>
    </row>
    <row r="95" spans="2:15">
      <c r="B95" s="2"/>
      <c r="C95" s="2"/>
      <c r="D95" s="2"/>
      <c r="E95" s="2"/>
      <c r="F95" s="2"/>
      <c r="G95" s="2"/>
      <c r="H95" s="2"/>
      <c r="I95" s="2"/>
      <c r="J95" s="655">
        <v>0</v>
      </c>
      <c r="K95" s="653">
        <f t="shared" si="26"/>
        <v>0</v>
      </c>
      <c r="L95" s="653">
        <f t="shared" si="27"/>
        <v>0</v>
      </c>
      <c r="M95" s="653">
        <f t="shared" si="28"/>
        <v>0</v>
      </c>
      <c r="N95" s="653">
        <f t="shared" si="29"/>
        <v>0</v>
      </c>
      <c r="O95" s="656">
        <f t="shared" si="30"/>
        <v>0</v>
      </c>
    </row>
    <row r="96" spans="2:15">
      <c r="B96" s="2"/>
      <c r="C96" s="2"/>
      <c r="D96" s="2"/>
      <c r="E96" s="2"/>
      <c r="F96" s="2"/>
      <c r="G96" s="2"/>
      <c r="H96" s="2"/>
      <c r="I96" s="2"/>
      <c r="J96" s="655">
        <v>0</v>
      </c>
      <c r="K96" s="653">
        <v>0</v>
      </c>
      <c r="L96" s="653">
        <f t="shared" si="27"/>
        <v>0</v>
      </c>
      <c r="M96" s="653">
        <f t="shared" si="28"/>
        <v>0</v>
      </c>
      <c r="N96" s="653">
        <f t="shared" si="29"/>
        <v>0</v>
      </c>
      <c r="O96" s="656">
        <f t="shared" si="30"/>
        <v>0</v>
      </c>
    </row>
    <row r="97" spans="2:31">
      <c r="B97" s="2"/>
      <c r="C97" s="2"/>
      <c r="D97" s="2"/>
      <c r="E97" s="2"/>
      <c r="F97" s="2"/>
      <c r="G97" s="2"/>
      <c r="H97" s="2"/>
      <c r="I97" s="2"/>
      <c r="J97" s="655">
        <v>0</v>
      </c>
      <c r="K97" s="653">
        <f t="shared" si="26"/>
        <v>0</v>
      </c>
      <c r="L97" s="653">
        <f t="shared" si="27"/>
        <v>0</v>
      </c>
      <c r="M97" s="653">
        <f t="shared" si="28"/>
        <v>0</v>
      </c>
      <c r="N97" s="653">
        <f t="shared" si="29"/>
        <v>0</v>
      </c>
      <c r="O97" s="656">
        <f t="shared" si="30"/>
        <v>0</v>
      </c>
    </row>
    <row r="98" spans="2:31">
      <c r="B98" s="2"/>
      <c r="C98" s="2"/>
      <c r="D98" s="2"/>
      <c r="E98" s="2"/>
      <c r="F98" s="2"/>
      <c r="G98" s="2"/>
      <c r="H98" s="2"/>
      <c r="I98" s="2"/>
      <c r="J98" s="655"/>
      <c r="K98" s="653"/>
      <c r="L98" s="653"/>
      <c r="M98" s="653"/>
      <c r="N98" s="653"/>
      <c r="O98" s="656">
        <f t="shared" si="30"/>
        <v>0</v>
      </c>
    </row>
    <row r="99" spans="2:31">
      <c r="B99" s="673" t="s">
        <v>16</v>
      </c>
      <c r="C99" s="674"/>
      <c r="D99" s="2"/>
      <c r="E99" s="2"/>
      <c r="F99" s="2"/>
      <c r="G99" s="2"/>
      <c r="H99" s="2"/>
      <c r="I99" s="2"/>
      <c r="J99" s="655">
        <v>0</v>
      </c>
      <c r="K99" s="653">
        <v>0</v>
      </c>
      <c r="L99" s="653">
        <v>0</v>
      </c>
      <c r="M99" s="653">
        <v>0</v>
      </c>
      <c r="N99" s="653">
        <v>0</v>
      </c>
      <c r="O99" s="656">
        <f t="shared" si="30"/>
        <v>0</v>
      </c>
      <c r="P99" s="443" t="s">
        <v>330</v>
      </c>
      <c r="T99" s="4"/>
    </row>
    <row r="100" spans="2:31">
      <c r="B100" s="660" t="s">
        <v>3</v>
      </c>
      <c r="C100" s="2"/>
      <c r="D100" s="2"/>
      <c r="E100" s="2"/>
      <c r="F100" s="2"/>
      <c r="G100" s="2"/>
      <c r="H100" s="2"/>
      <c r="I100" s="2"/>
      <c r="J100" s="675">
        <f>SUM(J91:J99)</f>
        <v>0</v>
      </c>
      <c r="K100" s="662">
        <f>SUM(K91:K99)</f>
        <v>0</v>
      </c>
      <c r="L100" s="662">
        <f>SUM(L91:L99)</f>
        <v>0</v>
      </c>
      <c r="M100" s="662">
        <f>SUM(M91:M99)</f>
        <v>0</v>
      </c>
      <c r="N100" s="662">
        <f>SUM(N91:N99)</f>
        <v>0</v>
      </c>
      <c r="O100" s="656">
        <f t="shared" si="30"/>
        <v>0</v>
      </c>
    </row>
    <row r="101" spans="2:31">
      <c r="B101" s="2"/>
      <c r="C101" s="2"/>
      <c r="D101" s="2"/>
      <c r="E101" s="2"/>
      <c r="F101" s="2"/>
      <c r="G101" s="2"/>
      <c r="H101" s="2"/>
      <c r="I101" s="2"/>
      <c r="J101" s="655"/>
      <c r="K101" s="666"/>
      <c r="L101" s="666"/>
      <c r="M101" s="666"/>
      <c r="N101" s="666"/>
      <c r="O101" s="656">
        <f t="shared" si="30"/>
        <v>0</v>
      </c>
    </row>
    <row r="102" spans="2:31">
      <c r="B102" s="676" t="s">
        <v>315</v>
      </c>
      <c r="C102" s="670"/>
      <c r="D102" s="670"/>
      <c r="E102" s="670"/>
      <c r="F102" s="670"/>
      <c r="G102" s="670"/>
      <c r="H102" s="670"/>
      <c r="I102" s="677"/>
      <c r="J102" s="661">
        <f>SUM(J37+J44+J52+J68+J73+J80+J87+J100)</f>
        <v>0</v>
      </c>
      <c r="K102" s="668">
        <f>SUM(K37+K44+K52+K68+K73+K80+K87+K100)</f>
        <v>0</v>
      </c>
      <c r="L102" s="668">
        <f>SUM(L37+L44+L52+L68+L73+L80+L87+L100)</f>
        <v>0</v>
      </c>
      <c r="M102" s="668">
        <f>SUM(M37+M44+M52+M68+M73+M80+M87+M100)</f>
        <v>0</v>
      </c>
      <c r="N102" s="668">
        <f>SUM(N37+N44+N52+N68+N73+N80+N87+N100)</f>
        <v>0</v>
      </c>
      <c r="O102" s="654">
        <f t="shared" si="30"/>
        <v>0</v>
      </c>
      <c r="P102" s="426"/>
    </row>
    <row r="103" spans="2:31">
      <c r="B103" s="678"/>
      <c r="C103" s="678"/>
      <c r="D103" s="678"/>
      <c r="E103" s="678"/>
      <c r="F103" s="678"/>
      <c r="G103" s="678"/>
      <c r="H103" s="678"/>
      <c r="I103" s="679"/>
      <c r="J103" s="680">
        <f>SUM(J37+J44+J68+J87+J100-J99)</f>
        <v>0</v>
      </c>
      <c r="K103" s="680">
        <f>SUM(K37+K44+K68+K87+K100-K99)</f>
        <v>0</v>
      </c>
      <c r="L103" s="680">
        <f>SUM(L37+L44+L68+L87+L100-L99)</f>
        <v>0</v>
      </c>
      <c r="M103" s="680">
        <f>SUM(M37+M44+M68+M87+M100-M99)</f>
        <v>0</v>
      </c>
      <c r="N103" s="680">
        <f>SUM(N37+N44+N68+N87+N100-N99)</f>
        <v>0</v>
      </c>
      <c r="O103" s="681"/>
    </row>
    <row r="104" spans="2:31">
      <c r="B104" s="359"/>
      <c r="C104" s="359"/>
      <c r="D104" s="359"/>
      <c r="E104" s="359"/>
      <c r="F104" s="359"/>
      <c r="G104" s="359"/>
      <c r="H104" s="359"/>
      <c r="I104" s="429"/>
      <c r="J104" s="359"/>
      <c r="K104" s="359"/>
      <c r="L104" s="359"/>
      <c r="M104" s="359"/>
      <c r="N104" s="359"/>
      <c r="O104" s="419"/>
    </row>
    <row r="105" spans="2:31">
      <c r="B105" s="435" t="s">
        <v>17</v>
      </c>
      <c r="C105" s="366"/>
      <c r="D105" s="366"/>
      <c r="E105" s="366"/>
      <c r="F105" s="366"/>
      <c r="G105" s="366"/>
      <c r="H105" s="366"/>
      <c r="I105" s="431"/>
      <c r="J105" s="366"/>
      <c r="K105" s="366"/>
      <c r="L105" s="366"/>
      <c r="M105" s="366"/>
      <c r="N105" s="366"/>
      <c r="O105" s="422"/>
      <c r="AB105" s="425" t="s">
        <v>273</v>
      </c>
      <c r="AC105" s="425"/>
      <c r="AD105" s="425" t="s">
        <v>274</v>
      </c>
      <c r="AE105" s="425"/>
    </row>
    <row r="106" spans="2:31">
      <c r="B106" s="438" t="s">
        <v>19</v>
      </c>
      <c r="J106" s="362"/>
      <c r="O106" s="444"/>
      <c r="AB106" s="3">
        <f>IF(SUM(I107:O108)&gt;25000,25000,SUM(I107:O108))</f>
        <v>0</v>
      </c>
      <c r="AD106" s="3">
        <f>SUM(I107:O108)-AB106</f>
        <v>0</v>
      </c>
    </row>
    <row r="107" spans="2:31">
      <c r="I107" s="445" t="s">
        <v>18</v>
      </c>
      <c r="J107" s="657">
        <v>0</v>
      </c>
      <c r="K107" s="667">
        <v>0</v>
      </c>
      <c r="L107" s="667">
        <v>0</v>
      </c>
      <c r="M107" s="667">
        <v>0</v>
      </c>
      <c r="N107" s="667">
        <v>0</v>
      </c>
      <c r="O107" s="656">
        <f>SUM(J107:N107)</f>
        <v>0</v>
      </c>
    </row>
    <row r="108" spans="2:31">
      <c r="I108" s="445" t="s">
        <v>31</v>
      </c>
      <c r="J108" s="652">
        <v>0</v>
      </c>
      <c r="K108" s="666">
        <v>0</v>
      </c>
      <c r="L108" s="666">
        <v>0</v>
      </c>
      <c r="M108" s="666">
        <v>0</v>
      </c>
      <c r="N108" s="666">
        <v>0</v>
      </c>
      <c r="O108" s="656">
        <f t="shared" ref="O108:O120" si="31">SUM(J108:N108)</f>
        <v>0</v>
      </c>
    </row>
    <row r="109" spans="2:31">
      <c r="J109" s="293">
        <f>IF(J107+J108&gt;=25000,"25,000",J107+J108)</f>
        <v>0</v>
      </c>
      <c r="K109" s="281">
        <f>IF(K107+K108+J109&gt;=25000, 25000-J109, K107+K108)</f>
        <v>0</v>
      </c>
      <c r="L109" s="281">
        <f>IF(L107+L108+K109+J109&gt;=25000, 25000-(K109+J109), L107+L108)</f>
        <v>0</v>
      </c>
      <c r="M109" s="281">
        <f>IF(M107+M108+L109+K109+J109&gt;=25000, 25000-(L109+K109+J109), M107+M108)</f>
        <v>0</v>
      </c>
      <c r="N109" s="281">
        <f>IF(N107+N108+M109+L109+K109+J109&gt;=25000, 25000-(M109+L109+K109+J109), N107+N108)</f>
        <v>0</v>
      </c>
      <c r="O109" s="423"/>
    </row>
    <row r="110" spans="2:31">
      <c r="B110" s="438" t="s">
        <v>20</v>
      </c>
      <c r="J110" s="291"/>
      <c r="K110" s="432"/>
      <c r="L110" s="432"/>
      <c r="M110" s="432"/>
      <c r="N110" s="432"/>
      <c r="O110" s="423"/>
      <c r="AB110" s="3">
        <f>IF(SUM(I111:O112)&gt;25000,25000,SUM(I111:O112))</f>
        <v>0</v>
      </c>
      <c r="AD110" s="3">
        <f>SUM(I111:O112)-AB110</f>
        <v>0</v>
      </c>
    </row>
    <row r="111" spans="2:31">
      <c r="I111" s="445" t="s">
        <v>18</v>
      </c>
      <c r="J111" s="657">
        <v>0</v>
      </c>
      <c r="K111" s="667">
        <v>0</v>
      </c>
      <c r="L111" s="667">
        <v>0</v>
      </c>
      <c r="M111" s="667">
        <v>0</v>
      </c>
      <c r="N111" s="667">
        <v>0</v>
      </c>
      <c r="O111" s="656">
        <f t="shared" si="31"/>
        <v>0</v>
      </c>
    </row>
    <row r="112" spans="2:31">
      <c r="I112" s="445" t="s">
        <v>31</v>
      </c>
      <c r="J112" s="652">
        <v>0</v>
      </c>
      <c r="K112" s="666">
        <v>0</v>
      </c>
      <c r="L112" s="666">
        <v>0</v>
      </c>
      <c r="M112" s="666">
        <v>0</v>
      </c>
      <c r="N112" s="666">
        <v>0</v>
      </c>
      <c r="O112" s="656">
        <f t="shared" si="31"/>
        <v>0</v>
      </c>
    </row>
    <row r="113" spans="2:30">
      <c r="J113" s="293">
        <f>IF(J111+J112&gt;=25000,"25,000",J111+J112)</f>
        <v>0</v>
      </c>
      <c r="K113" s="281">
        <f>IF(K111+K112+J113&gt;=25000, 25000-J113, K111+K112)</f>
        <v>0</v>
      </c>
      <c r="L113" s="281">
        <f>IF(L111+L112+K113+J113&gt;=25000, 25000-(K113+J113), L111+L112)</f>
        <v>0</v>
      </c>
      <c r="M113" s="281">
        <f>IF(M111+M112+L113+K113+J113&gt;=25000, 25000-(L113+K113+J113), M111+M112)</f>
        <v>0</v>
      </c>
      <c r="N113" s="281">
        <f>IF(N111+N112+M113+L113+K113+J113&gt;=25000, 25000-(M113+L113+K113+J113), N111+N112)</f>
        <v>0</v>
      </c>
      <c r="O113" s="423"/>
    </row>
    <row r="114" spans="2:30">
      <c r="B114" s="438" t="s">
        <v>34</v>
      </c>
      <c r="J114" s="291"/>
      <c r="K114" s="432"/>
      <c r="L114" s="432"/>
      <c r="M114" s="432"/>
      <c r="N114" s="432"/>
      <c r="O114" s="423"/>
      <c r="AB114" s="3">
        <f>IF(SUM(I115:O116)&gt;25000,25000,SUM(I115:O116))</f>
        <v>0</v>
      </c>
      <c r="AD114" s="3">
        <f>SUM(I115:O116)-AB114</f>
        <v>0</v>
      </c>
    </row>
    <row r="115" spans="2:30">
      <c r="I115" s="445" t="s">
        <v>18</v>
      </c>
      <c r="J115" s="657">
        <v>0</v>
      </c>
      <c r="K115" s="667">
        <v>0</v>
      </c>
      <c r="L115" s="667">
        <v>0</v>
      </c>
      <c r="M115" s="667">
        <v>0</v>
      </c>
      <c r="N115" s="667">
        <v>0</v>
      </c>
      <c r="O115" s="656">
        <f t="shared" si="31"/>
        <v>0</v>
      </c>
    </row>
    <row r="116" spans="2:30">
      <c r="I116" s="445" t="s">
        <v>31</v>
      </c>
      <c r="J116" s="652">
        <v>0</v>
      </c>
      <c r="K116" s="666">
        <v>0</v>
      </c>
      <c r="L116" s="666">
        <v>0</v>
      </c>
      <c r="M116" s="666">
        <v>0</v>
      </c>
      <c r="N116" s="666">
        <v>0</v>
      </c>
      <c r="O116" s="656">
        <f t="shared" si="31"/>
        <v>0</v>
      </c>
    </row>
    <row r="117" spans="2:30">
      <c r="J117" s="293">
        <f>IF(J115+J116&gt;=25000,"25,000",J115+J116)</f>
        <v>0</v>
      </c>
      <c r="K117" s="281">
        <f>IF(K115+K116+J117&gt;=25000, 25000-J117, K115+K116)</f>
        <v>0</v>
      </c>
      <c r="L117" s="281">
        <f>IF(L115+L116+K117+J117&gt;=25000, 25000-(K117+J117), L115+L116)</f>
        <v>0</v>
      </c>
      <c r="M117" s="281">
        <f>IF(M115+M116+L117+K117+J117&gt;=25000, 25000-(L117+K117+J117), M115+M116)</f>
        <v>0</v>
      </c>
      <c r="N117" s="281">
        <f>IF(N115+N116+M117+L117+K117+J117&gt;=25000, 25000-(M117+L117+K117+J117), N115+N116)</f>
        <v>0</v>
      </c>
      <c r="O117" s="423"/>
    </row>
    <row r="118" spans="2:30">
      <c r="B118" s="438" t="s">
        <v>21</v>
      </c>
      <c r="J118" s="291"/>
      <c r="K118" s="432"/>
      <c r="L118" s="432"/>
      <c r="M118" s="432"/>
      <c r="N118" s="432"/>
      <c r="O118" s="423"/>
      <c r="AB118" s="3">
        <f>IF(SUM(I119:O120)&gt;25000,25000,SUM(I119:O120))</f>
        <v>0</v>
      </c>
      <c r="AD118" s="3">
        <f>SUM(I119:O120)-AB118</f>
        <v>0</v>
      </c>
    </row>
    <row r="119" spans="2:30">
      <c r="I119" s="445" t="s">
        <v>18</v>
      </c>
      <c r="J119" s="657">
        <v>0</v>
      </c>
      <c r="K119" s="667">
        <v>0</v>
      </c>
      <c r="L119" s="667">
        <v>0</v>
      </c>
      <c r="M119" s="667">
        <v>0</v>
      </c>
      <c r="N119" s="667">
        <v>0</v>
      </c>
      <c r="O119" s="656">
        <f t="shared" si="31"/>
        <v>0</v>
      </c>
    </row>
    <row r="120" spans="2:30">
      <c r="I120" s="445" t="s">
        <v>31</v>
      </c>
      <c r="J120" s="652">
        <v>0</v>
      </c>
      <c r="K120" s="666">
        <v>0</v>
      </c>
      <c r="L120" s="666">
        <v>0</v>
      </c>
      <c r="M120" s="666">
        <v>0</v>
      </c>
      <c r="N120" s="666">
        <v>0</v>
      </c>
      <c r="O120" s="656">
        <f t="shared" si="31"/>
        <v>0</v>
      </c>
    </row>
    <row r="121" spans="2:30">
      <c r="J121" s="293">
        <f>IF(J119+J120&gt;=25000,"25,000",J119+J120)</f>
        <v>0</v>
      </c>
      <c r="K121" s="281">
        <f>IF(K119+K120+J121&gt;=25000, 25000-J121, K119+K120)</f>
        <v>0</v>
      </c>
      <c r="L121" s="281">
        <f>IF(L119+L120+K121+J121&gt;=25000, 25000-(K121+J121), L119+L120)</f>
        <v>0</v>
      </c>
      <c r="M121" s="281">
        <f>IF(M119+M120+L121+K121+J121&gt;=25000, 25000-(L121+K121+J121), M119+M120)</f>
        <v>0</v>
      </c>
      <c r="N121" s="281">
        <f>IF(N119+N120+M121+L121+K121+J121&gt;=25000, 25000-(M121+L121+K121+J121), N119+N120)</f>
        <v>0</v>
      </c>
      <c r="O121" s="299"/>
      <c r="AB121" s="440">
        <f>SUM(AB106:AB119)</f>
        <v>0</v>
      </c>
      <c r="AD121" s="440">
        <f>SUM(AD106:AD118)</f>
        <v>0</v>
      </c>
    </row>
    <row r="122" spans="2:30">
      <c r="J122" s="291"/>
      <c r="K122" s="432"/>
      <c r="L122" s="432"/>
      <c r="M122" s="432"/>
      <c r="N122" s="432"/>
      <c r="O122" s="423"/>
    </row>
    <row r="123" spans="2:30">
      <c r="B123" s="4" t="s">
        <v>22</v>
      </c>
      <c r="C123" s="4"/>
      <c r="D123" s="4"/>
      <c r="E123" s="4"/>
      <c r="F123" s="4"/>
      <c r="G123" s="4"/>
      <c r="I123" s="4"/>
      <c r="J123" s="292">
        <f t="shared" ref="J123:N124" si="32">SUM(J107+J111+J115+J119)</f>
        <v>0</v>
      </c>
      <c r="K123" s="280">
        <f t="shared" si="32"/>
        <v>0</v>
      </c>
      <c r="L123" s="280">
        <f t="shared" si="32"/>
        <v>0</v>
      </c>
      <c r="M123" s="280">
        <f t="shared" si="32"/>
        <v>0</v>
      </c>
      <c r="N123" s="280">
        <f t="shared" si="32"/>
        <v>0</v>
      </c>
      <c r="O123" s="423">
        <f>SUM(J123:N123)</f>
        <v>0</v>
      </c>
    </row>
    <row r="124" spans="2:30">
      <c r="B124" s="297" t="s">
        <v>23</v>
      </c>
      <c r="C124" s="297"/>
      <c r="D124" s="297"/>
      <c r="E124" s="297"/>
      <c r="F124" s="297"/>
      <c r="G124" s="297"/>
      <c r="H124" s="433"/>
      <c r="I124" s="297"/>
      <c r="J124" s="298">
        <f t="shared" si="32"/>
        <v>0</v>
      </c>
      <c r="K124" s="296">
        <f t="shared" si="32"/>
        <v>0</v>
      </c>
      <c r="L124" s="296">
        <f t="shared" si="32"/>
        <v>0</v>
      </c>
      <c r="M124" s="296">
        <f t="shared" si="32"/>
        <v>0</v>
      </c>
      <c r="N124" s="296">
        <f t="shared" si="32"/>
        <v>0</v>
      </c>
      <c r="O124" s="424">
        <f>SUM(J124:N124)</f>
        <v>0</v>
      </c>
    </row>
    <row r="125" spans="2:30" ht="13.8" thickBot="1">
      <c r="O125" s="446"/>
    </row>
    <row r="126" spans="2:30" ht="15" customHeight="1" thickBot="1">
      <c r="B126" s="351" t="s">
        <v>29</v>
      </c>
      <c r="C126" s="800">
        <v>1</v>
      </c>
      <c r="D126" s="792" t="s">
        <v>291</v>
      </c>
      <c r="E126" s="447"/>
      <c r="F126" s="793" t="s">
        <v>329</v>
      </c>
      <c r="G126" s="794"/>
      <c r="H126" s="447"/>
      <c r="I126" s="447"/>
      <c r="J126" s="300">
        <f>IF(NOT(ISBLANK(C127)),C127,IF(NOT(ISBLANK(C127)),C127,IF(NOT(ISNA(VLOOKUP((YEAR(StartDate)+COLUMN()-COLUMN($J$10)+IF(MONTH(StartDate)&lt;=6,-1,0))&amp;"-"&amp;$C$126*100,IDCLookupTable,4,FALSE))),VLOOKUP((YEAR(StartDate)+COLUMN()-COLUMN($J$10)+IF(MONTH(StartDate)&lt;=6,-1,0))&amp;"-"&amp;$C$126*100,IDCLookupTable,4,FALSE),"")))</f>
        <v>0.59499999999999997</v>
      </c>
      <c r="K126" s="300">
        <f>IF(NOT(ISBLANK(C127)),C127,IF(NOT(ISNA(VLOOKUP((YEAR(StartDate)+COLUMN()-COLUMN($J$10)+IF(MONTH(StartDate)&lt;=6,-1,0))&amp;"-"&amp;$C$126*100,IDCLookupTable,4,FALSE))),VLOOKUP((YEAR(StartDate)+COLUMN()-COLUMN($J$10)+IF(MONTH(StartDate)&lt;=6,-1,0))&amp;"-"&amp;$C$126*100,IDCLookupTable,4,FALSE),""))</f>
        <v>0.59499999999999997</v>
      </c>
      <c r="L126" s="300">
        <f>IF(NOT(ISBLANK(C127)),C127,IF(NOT(ISNA(VLOOKUP((YEAR(StartDate)+COLUMN()-COLUMN($J$10)+IF(MONTH(StartDate)&lt;=6,-1,0))&amp;"-"&amp;$C$126*100,IDCLookupTable,4,FALSE))),VLOOKUP((YEAR(StartDate)+COLUMN()-COLUMN($J$10)+IF(MONTH(StartDate)&lt;=6,-1,0))&amp;"-"&amp;$C$126*100,IDCLookupTable,4,FALSE),""))</f>
        <v>0.59499999999999997</v>
      </c>
      <c r="M126" s="300" t="str">
        <f>IF(NOT(ISBLANK(C127)),C127,IF(NOT(ISNA(VLOOKUP((YEAR(StartDate)+COLUMN()-COLUMN($J$10)+IF(MONTH(StartDate)&lt;=6,-1,0))&amp;"-"&amp;$C$126*100,IDCLookupTable,4,FALSE))),VLOOKUP((YEAR(StartDate)+COLUMN()-COLUMN($J$10)+IF(MONTH(StartDate)&lt;=6,-1,0))&amp;"-"&amp;$C$126*100,IDCLookupTable,4,FALSE),""))</f>
        <v/>
      </c>
      <c r="N126" s="300" t="str">
        <f>IF(NOT(ISBLANK(C127)),C127,IF(NOT(ISNA(VLOOKUP((YEAR(StartDate)+COLUMN()-COLUMN($J$10)+IF(MONTH(StartDate)&lt;=6,-1,0))&amp;"-"&amp;$C$126*100,IDCLookupTable,4,FALSE))),VLOOKUP((YEAR(StartDate)+COLUMN()-COLUMN($J$10)+IF(MONTH(StartDate)&lt;=6,-1,0))&amp;"-"&amp;$C$126*100,IDCLookupTable,4,FALSE),""))</f>
        <v/>
      </c>
      <c r="O126" s="448"/>
    </row>
    <row r="127" spans="2:30" ht="15" customHeight="1" thickBot="1">
      <c r="B127" s="798" t="s">
        <v>335</v>
      </c>
      <c r="C127" s="799"/>
      <c r="D127" s="790" t="s">
        <v>336</v>
      </c>
      <c r="E127" s="791"/>
      <c r="F127" s="791"/>
      <c r="G127" s="791"/>
      <c r="I127" s="449"/>
      <c r="O127" s="450"/>
    </row>
    <row r="128" spans="2:30" s="452" customFormat="1" ht="18.75" customHeight="1">
      <c r="B128" s="451" t="s">
        <v>24</v>
      </c>
      <c r="I128" s="5"/>
      <c r="J128" s="294">
        <f>SUM(J102+J123+J124)</f>
        <v>0</v>
      </c>
      <c r="K128" s="282">
        <f>SUM(K102+K123+K124)</f>
        <v>0</v>
      </c>
      <c r="L128" s="282">
        <f>SUM(L102+L123+L124)</f>
        <v>0</v>
      </c>
      <c r="M128" s="282">
        <f>SUM(M102+M123+M124)</f>
        <v>0</v>
      </c>
      <c r="N128" s="282">
        <f>SUM(N102+N123+N124)</f>
        <v>0</v>
      </c>
      <c r="O128" s="301">
        <f>SUM(J128:N128)</f>
        <v>0</v>
      </c>
    </row>
    <row r="129" spans="2:16" s="452" customFormat="1" ht="18.75" customHeight="1">
      <c r="B129" s="451" t="s">
        <v>25</v>
      </c>
      <c r="I129" s="5"/>
      <c r="J129" s="295">
        <f>IF(J109&gt;25000,"25000",J109)+IF(J113&gt;25000,"25000",J113)+IF(J117&gt;25000,"25000",J117)+IF(J121&gt;25000,"25000",J121)+J103-J80</f>
        <v>0</v>
      </c>
      <c r="K129" s="284">
        <f>IF(K109&gt;25000,"25000",K109)+IF(K113&gt;25000,"25000",K113)+IF(K117&gt;25000,"25000",K117)+IF(K121&gt;25000,"25000",K121)+K102-K80</f>
        <v>0</v>
      </c>
      <c r="L129" s="284">
        <f>IF(L109&gt;25000,"25000",L109)+IF(L113&gt;25000,"25000",L113)+IF(L117&gt;25000,"25000",L117)+IF(L121&gt;25000,"25000",L121)+L102-L80</f>
        <v>0</v>
      </c>
      <c r="M129" s="284">
        <f>IF(M109&gt;25000,"25000",M109)+IF(M113&gt;25000,"25000",M113)+IF(M117&gt;25000,"25000",M117)+IF(M121&gt;25000,"25000",M121)+M102-M80</f>
        <v>0</v>
      </c>
      <c r="N129" s="284">
        <f>IF(N109&gt;25000,"25000",N109)+IF(N113&gt;25000,"25000",N113)+IF(N117&gt;25000,"25000",N117)+IF(N121&gt;25000,"25000",N121)+N102-N80</f>
        <v>0</v>
      </c>
      <c r="O129" s="301">
        <f t="shared" ref="O129:O131" si="33">SUM(J129:N129)</f>
        <v>0</v>
      </c>
    </row>
    <row r="130" spans="2:16" s="452" customFormat="1" ht="18.75" customHeight="1">
      <c r="B130" s="451" t="s">
        <v>26</v>
      </c>
      <c r="I130" s="5"/>
      <c r="J130" s="294">
        <f>IFERROR(ROUND(+J129*IDC,0),0)</f>
        <v>0</v>
      </c>
      <c r="K130" s="282">
        <f>IFERROR(ROUND(+K129*#REF!,0),0)</f>
        <v>0</v>
      </c>
      <c r="L130" s="282">
        <f>IFERROR(ROUND(+L129*#REF!,0),0)</f>
        <v>0</v>
      </c>
      <c r="M130" s="282">
        <f>IFERROR(ROUND(+M129*#REF!,0),0)</f>
        <v>0</v>
      </c>
      <c r="N130" s="282">
        <f>IFERROR(ROUND(+N129*#REF!,0),0)</f>
        <v>0</v>
      </c>
      <c r="O130" s="301">
        <f t="shared" si="33"/>
        <v>0</v>
      </c>
    </row>
    <row r="131" spans="2:16" s="452" customFormat="1" ht="18.75" customHeight="1">
      <c r="B131" s="453" t="s">
        <v>27</v>
      </c>
      <c r="C131" s="454"/>
      <c r="D131" s="454"/>
      <c r="E131" s="454"/>
      <c r="F131" s="454"/>
      <c r="G131" s="454"/>
      <c r="H131" s="454"/>
      <c r="I131" s="339"/>
      <c r="J131" s="340">
        <f>SUM(J128+J130)</f>
        <v>0</v>
      </c>
      <c r="K131" s="341">
        <f>SUM(K128+K130)</f>
        <v>0</v>
      </c>
      <c r="L131" s="341">
        <f>SUM(L128+L130)</f>
        <v>0</v>
      </c>
      <c r="M131" s="341">
        <f>SUM(M128+M130)</f>
        <v>0</v>
      </c>
      <c r="N131" s="341">
        <f>SUM(N128+N130)</f>
        <v>0</v>
      </c>
      <c r="O131" s="342">
        <f t="shared" si="33"/>
        <v>0</v>
      </c>
    </row>
    <row r="132" spans="2:16" ht="15" customHeight="1">
      <c r="C132" s="827"/>
      <c r="D132" s="455"/>
      <c r="E132" s="455"/>
      <c r="F132" s="456"/>
      <c r="G132" s="456"/>
      <c r="I132" s="457"/>
      <c r="J132" s="458"/>
      <c r="K132" s="458"/>
      <c r="L132" s="458"/>
      <c r="M132" s="458"/>
      <c r="N132" s="458"/>
      <c r="O132" s="283"/>
    </row>
    <row r="133" spans="2:16" ht="23.25" customHeight="1">
      <c r="B133" s="459"/>
      <c r="C133" s="827"/>
      <c r="D133" s="455"/>
      <c r="E133" s="455"/>
      <c r="F133" s="456"/>
      <c r="G133" s="456"/>
      <c r="I133" s="457"/>
      <c r="J133" s="460"/>
      <c r="K133" s="460"/>
      <c r="L133" s="460"/>
      <c r="M133" s="460"/>
      <c r="N133" s="460"/>
      <c r="O133" s="283"/>
    </row>
    <row r="134" spans="2:16" ht="17.399999999999999">
      <c r="B134" s="461"/>
    </row>
    <row r="136" spans="2:16">
      <c r="H136" s="836"/>
      <c r="I136" s="837"/>
      <c r="J136" s="837"/>
      <c r="K136" s="832"/>
      <c r="L136" s="833"/>
      <c r="M136" s="833"/>
      <c r="N136" s="833"/>
      <c r="O136" s="833"/>
      <c r="P136" s="833"/>
    </row>
    <row r="137" spans="2:16">
      <c r="H137" s="837"/>
      <c r="I137" s="837"/>
      <c r="J137" s="837"/>
      <c r="K137" s="833"/>
      <c r="L137" s="833"/>
      <c r="M137" s="833"/>
      <c r="N137" s="833"/>
      <c r="O137" s="833"/>
      <c r="P137" s="833"/>
    </row>
    <row r="138" spans="2:16">
      <c r="H138" s="830"/>
      <c r="I138" s="831"/>
      <c r="J138" s="831"/>
      <c r="K138" s="834"/>
      <c r="L138" s="835"/>
    </row>
    <row r="139" spans="2:16">
      <c r="H139" s="830"/>
      <c r="I139" s="831"/>
      <c r="J139" s="831"/>
      <c r="K139" s="832"/>
      <c r="L139" s="832"/>
    </row>
  </sheetData>
  <sheetProtection selectLockedCells="1"/>
  <mergeCells count="12">
    <mergeCell ref="H138:J138"/>
    <mergeCell ref="H139:J139"/>
    <mergeCell ref="K136:P137"/>
    <mergeCell ref="K138:L138"/>
    <mergeCell ref="K139:L139"/>
    <mergeCell ref="H136:J137"/>
    <mergeCell ref="Z2:AB2"/>
    <mergeCell ref="B1:E1"/>
    <mergeCell ref="C12:I12"/>
    <mergeCell ref="H10:N11"/>
    <mergeCell ref="C132:C133"/>
    <mergeCell ref="C14:P15"/>
  </mergeCells>
  <phoneticPr fontId="20" type="noConversion"/>
  <dataValidations count="3">
    <dataValidation type="list" allowBlank="1" showInputMessage="1" showErrorMessage="1" sqref="C126">
      <formula1>LocationPercentLookup</formula1>
    </dataValidation>
    <dataValidation type="list" allowBlank="1" showInputMessage="1" showErrorMessage="1" sqref="R21:R35 T36:T38">
      <formula1>ApptType</formula1>
    </dataValidation>
    <dataValidation type="list" allowBlank="1" showInputMessage="1" showErrorMessage="1" sqref="P36:P38 S21:S35">
      <formula1>Position</formula1>
    </dataValidation>
  </dataValidations>
  <hyperlinks>
    <hyperlink ref="C14:N15" r:id="rId1" display="NIH Salary Cap policy @ http://grants.nih.gov/grants/guide/notice-files/NOT-OD-07-051.html"/>
    <hyperlink ref="C14:P15" r:id="rId2" display="NIH Salary Cap policy @ http://grants.nih.gov/grants/guide/notice-files/NOT-OD-12-035.html"/>
  </hyperlinks>
  <pageMargins left="0.25" right="0.25" top="0.5" bottom="0.5" header="0.5" footer="0.5"/>
  <pageSetup scale="68" fitToHeight="3" orientation="portrait" horizontalDpi="4294967292" r:id="rId3"/>
  <headerFooter alignWithMargins="0"/>
  <rowBreaks count="2" manualBreakCount="2">
    <brk id="89" max="16383" man="1"/>
    <brk id="135" max="16383"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64"/>
  <sheetViews>
    <sheetView showGridLines="0" topLeftCell="A16" zoomScale="85" zoomScaleNormal="80" zoomScaleSheetLayoutView="85" workbookViewId="0">
      <selection activeCell="A18" sqref="A18:E18"/>
    </sheetView>
  </sheetViews>
  <sheetFormatPr defaultColWidth="10.33203125" defaultRowHeight="10.199999999999999"/>
  <cols>
    <col min="1" max="1" width="4.88671875" style="9" customWidth="1"/>
    <col min="2" max="2" width="2.33203125" style="9" customWidth="1"/>
    <col min="3" max="3" width="3.109375" style="9" customWidth="1"/>
    <col min="4" max="4" width="2.33203125" style="9" customWidth="1"/>
    <col min="5" max="5" width="17.5546875" style="9" customWidth="1"/>
    <col min="6" max="6" width="12.44140625" style="9" customWidth="1"/>
    <col min="7" max="8" width="9.6640625" style="9" customWidth="1"/>
    <col min="9" max="9" width="13.109375" style="9" customWidth="1"/>
    <col min="10" max="12" width="13.44140625" style="9" customWidth="1"/>
    <col min="13" max="13" width="11.6640625" style="9" bestFit="1" customWidth="1"/>
    <col min="14" max="14" width="1.44140625" style="9" customWidth="1"/>
    <col min="15" max="15" width="7" style="9" bestFit="1" customWidth="1"/>
    <col min="16" max="16" width="2.33203125" style="9" customWidth="1"/>
    <col min="17" max="17" width="3.109375" style="9" customWidth="1"/>
    <col min="18" max="18" width="2.33203125" style="9" customWidth="1"/>
    <col min="19" max="19" width="13.44140625" style="9" customWidth="1"/>
    <col min="20" max="20" width="10" style="9" customWidth="1"/>
    <col min="21" max="21" width="13.44140625" style="9" customWidth="1"/>
    <col min="22" max="22" width="12.5546875" style="9" customWidth="1"/>
    <col min="23" max="25" width="5.6640625" style="9" customWidth="1"/>
    <col min="26" max="27" width="13.44140625" style="9" customWidth="1"/>
    <col min="28" max="28" width="12.5546875" style="9" customWidth="1"/>
    <col min="29" max="29" width="1.44140625" style="9" customWidth="1"/>
    <col min="30" max="30" width="4.88671875" style="9" customWidth="1"/>
    <col min="31" max="31" width="2.33203125" style="9" customWidth="1"/>
    <col min="32" max="32" width="3.109375" style="9" customWidth="1"/>
    <col min="33" max="33" width="2.33203125" style="9" customWidth="1"/>
    <col min="34" max="34" width="13.44140625" style="9" customWidth="1"/>
    <col min="35" max="35" width="10" style="9" customWidth="1"/>
    <col min="36" max="36" width="13.44140625" style="9" customWidth="1"/>
    <col min="37" max="37" width="12.5546875" style="9" customWidth="1"/>
    <col min="38" max="40" width="5.6640625" style="9" customWidth="1"/>
    <col min="41" max="42" width="13.44140625" style="9" customWidth="1"/>
    <col min="43" max="43" width="12.5546875" style="9" customWidth="1"/>
    <col min="44" max="44" width="1.44140625" style="9" customWidth="1"/>
    <col min="45" max="45" width="4.88671875" style="9" customWidth="1"/>
    <col min="46" max="46" width="2.33203125" style="9" customWidth="1"/>
    <col min="47" max="47" width="3.109375" style="9" customWidth="1"/>
    <col min="48" max="48" width="2.33203125" style="9" customWidth="1"/>
    <col min="49" max="49" width="13.44140625" style="9" customWidth="1"/>
    <col min="50" max="50" width="10" style="9" customWidth="1"/>
    <col min="51" max="51" width="13.44140625" style="9" customWidth="1"/>
    <col min="52" max="52" width="12.5546875" style="9" customWidth="1"/>
    <col min="53" max="55" width="5.6640625" style="9" customWidth="1"/>
    <col min="56" max="57" width="13.44140625" style="9" customWidth="1"/>
    <col min="58" max="58" width="12.5546875" style="9" customWidth="1"/>
    <col min="59" max="59" width="1.44140625" style="9" customWidth="1"/>
    <col min="60" max="60" width="4.88671875" style="9" customWidth="1"/>
    <col min="61" max="61" width="2.33203125" style="9" customWidth="1"/>
    <col min="62" max="62" width="3.109375" style="9" customWidth="1"/>
    <col min="63" max="63" width="2.33203125" style="9" customWidth="1"/>
    <col min="64" max="64" width="13.44140625" style="9" customWidth="1"/>
    <col min="65" max="65" width="10" style="9" customWidth="1"/>
    <col min="66" max="66" width="13.44140625" style="9" customWidth="1"/>
    <col min="67" max="67" width="12.5546875" style="9" customWidth="1"/>
    <col min="68" max="70" width="5.6640625" style="9" customWidth="1"/>
    <col min="71" max="72" width="13.44140625" style="9" customWidth="1"/>
    <col min="73" max="73" width="12.5546875" style="9" customWidth="1"/>
    <col min="74" max="74" width="1.44140625" style="9" customWidth="1"/>
    <col min="75" max="16384" width="10.33203125" style="9"/>
  </cols>
  <sheetData>
    <row r="1" spans="1:13" ht="12" customHeight="1" thickTop="1">
      <c r="A1" s="46"/>
      <c r="B1" s="46"/>
      <c r="C1" s="46"/>
      <c r="D1" s="46"/>
      <c r="E1" s="46"/>
      <c r="F1" s="46"/>
      <c r="G1" s="46"/>
      <c r="H1" s="46"/>
      <c r="I1" s="46"/>
      <c r="J1" s="155"/>
      <c r="K1" s="46"/>
      <c r="L1" s="46"/>
      <c r="M1" s="8"/>
    </row>
    <row r="2" spans="1:13" ht="31.5" customHeight="1" thickBot="1">
      <c r="A2" s="31"/>
      <c r="B2" s="31"/>
      <c r="C2" s="31"/>
      <c r="D2" s="31"/>
      <c r="E2" s="868" t="s">
        <v>102</v>
      </c>
      <c r="F2" s="868"/>
      <c r="G2" s="868"/>
      <c r="H2" s="868"/>
      <c r="I2" s="868"/>
      <c r="J2" s="156"/>
      <c r="K2" s="851">
        <f>'Face Page'!A14</f>
        <v>0</v>
      </c>
      <c r="L2" s="851"/>
      <c r="M2" s="851"/>
    </row>
    <row r="3" spans="1:13" ht="13.2">
      <c r="A3" s="26"/>
      <c r="B3" s="26"/>
      <c r="C3" s="26"/>
      <c r="D3" s="26"/>
      <c r="E3" s="52" t="s">
        <v>56</v>
      </c>
      <c r="F3" s="26"/>
      <c r="G3" s="26"/>
      <c r="H3" s="26"/>
      <c r="I3" s="26"/>
      <c r="J3" s="26"/>
      <c r="K3" s="53" t="s">
        <v>57</v>
      </c>
      <c r="L3" s="53" t="s">
        <v>58</v>
      </c>
      <c r="M3" s="838"/>
    </row>
    <row r="4" spans="1:13" ht="13.2">
      <c r="A4" s="32"/>
      <c r="B4" s="32"/>
      <c r="C4" s="32"/>
      <c r="D4" s="32"/>
      <c r="E4" s="32"/>
      <c r="F4" s="47" t="s">
        <v>59</v>
      </c>
      <c r="G4" s="32"/>
      <c r="H4" s="32"/>
      <c r="I4" s="32"/>
      <c r="J4" s="32"/>
      <c r="K4" s="848">
        <f>IF('Face Page'!A31 = 0, "",'Face Page'!A31)</f>
        <v>44743</v>
      </c>
      <c r="L4" s="862"/>
      <c r="M4" s="839"/>
    </row>
    <row r="5" spans="1:13">
      <c r="A5" s="42"/>
      <c r="B5" s="42"/>
      <c r="C5" s="42"/>
      <c r="D5" s="42"/>
      <c r="E5" s="42"/>
      <c r="F5" s="42"/>
      <c r="G5" s="42"/>
      <c r="H5" s="42"/>
      <c r="I5" s="42"/>
      <c r="J5" s="42"/>
      <c r="K5" s="849"/>
      <c r="L5" s="863"/>
      <c r="M5" s="840"/>
    </row>
    <row r="6" spans="1:13">
      <c r="A6" s="11" t="s">
        <v>76</v>
      </c>
      <c r="B6" s="11"/>
      <c r="C6" s="11"/>
      <c r="D6" s="11"/>
      <c r="E6" s="11"/>
      <c r="F6" s="32"/>
      <c r="G6" s="11"/>
      <c r="H6" s="11"/>
      <c r="I6" s="11"/>
      <c r="J6" s="32"/>
      <c r="K6" s="159"/>
      <c r="L6" s="159"/>
      <c r="M6" s="159"/>
    </row>
    <row r="7" spans="1:13">
      <c r="A7" s="32" t="s">
        <v>189</v>
      </c>
      <c r="B7" s="32"/>
      <c r="C7" s="32"/>
      <c r="D7" s="32"/>
      <c r="E7" s="32"/>
      <c r="F7" s="32"/>
      <c r="G7" s="32"/>
      <c r="H7" s="32"/>
      <c r="I7" s="32"/>
      <c r="J7" s="32"/>
      <c r="K7" s="159"/>
      <c r="L7" s="159"/>
      <c r="M7" s="159"/>
    </row>
    <row r="8" spans="1:13">
      <c r="A8" s="32" t="s">
        <v>190</v>
      </c>
      <c r="B8" s="32"/>
      <c r="C8" s="32"/>
      <c r="D8" s="32"/>
      <c r="E8" s="32"/>
      <c r="F8" s="32"/>
      <c r="G8" s="42"/>
      <c r="H8" s="42"/>
      <c r="I8" s="42"/>
      <c r="J8" s="42"/>
      <c r="K8" s="160"/>
      <c r="L8" s="160"/>
      <c r="M8" s="160"/>
    </row>
    <row r="9" spans="1:13">
      <c r="F9" s="16" t="s">
        <v>60</v>
      </c>
      <c r="G9" s="16" t="s">
        <v>110</v>
      </c>
      <c r="H9" s="16" t="s">
        <v>112</v>
      </c>
      <c r="I9" s="16" t="s">
        <v>114</v>
      </c>
      <c r="J9" s="16" t="s">
        <v>191</v>
      </c>
      <c r="K9" s="16" t="s">
        <v>61</v>
      </c>
      <c r="L9" s="16" t="s">
        <v>62</v>
      </c>
      <c r="M9" s="16"/>
    </row>
    <row r="10" spans="1:13">
      <c r="D10" s="9" t="s">
        <v>63</v>
      </c>
      <c r="F10" s="16" t="s">
        <v>64</v>
      </c>
      <c r="G10" s="16" t="s">
        <v>111</v>
      </c>
      <c r="H10" s="16" t="s">
        <v>113</v>
      </c>
      <c r="I10" s="16" t="s">
        <v>113</v>
      </c>
      <c r="J10" s="16"/>
      <c r="K10" s="16" t="s">
        <v>65</v>
      </c>
      <c r="L10" s="16" t="s">
        <v>66</v>
      </c>
      <c r="M10" s="16" t="s">
        <v>67</v>
      </c>
    </row>
    <row r="11" spans="1:13" ht="14.25" customHeight="1">
      <c r="A11" s="17"/>
      <c r="B11" s="17"/>
      <c r="C11" s="17"/>
      <c r="D11" s="17"/>
      <c r="E11" s="17"/>
      <c r="F11" s="844" t="s">
        <v>106</v>
      </c>
      <c r="G11" s="846" t="str">
        <f>IF('Base Budget'!E21=0,"",'Base Budget'!E21)</f>
        <v/>
      </c>
      <c r="H11" s="846" t="str">
        <f>'Base Budget'!F21</f>
        <v xml:space="preserve"> </v>
      </c>
      <c r="I11" s="846" t="str">
        <f>'Base Budget'!G21</f>
        <v xml:space="preserve"> </v>
      </c>
      <c r="J11" s="161"/>
      <c r="K11" s="18"/>
      <c r="L11" s="18"/>
      <c r="M11" s="18"/>
    </row>
    <row r="12" spans="1:13" ht="23.25" customHeight="1">
      <c r="A12" s="866" t="str">
        <f>IF('Face Page'!A14=0,"",'Face Page'!A14)</f>
        <v/>
      </c>
      <c r="B12" s="866"/>
      <c r="C12" s="866"/>
      <c r="D12" s="866"/>
      <c r="E12" s="867"/>
      <c r="F12" s="845"/>
      <c r="G12" s="847"/>
      <c r="H12" s="847"/>
      <c r="I12" s="847"/>
      <c r="J12" s="162" t="str">
        <f>IF('Base Budget'!D21=0,"",'Base Budget'!D21)</f>
        <v/>
      </c>
      <c r="K12" s="19">
        <f>'Base Budget'!H21</f>
        <v>0</v>
      </c>
      <c r="L12" s="19">
        <f>'Base Budget'!I21</f>
        <v>0</v>
      </c>
      <c r="M12" s="19">
        <f>'Base Budget'!J21</f>
        <v>0</v>
      </c>
    </row>
    <row r="13" spans="1:13" ht="13.2">
      <c r="A13" s="17"/>
      <c r="B13" s="17"/>
      <c r="C13" s="17"/>
      <c r="D13" s="17"/>
      <c r="E13" s="17"/>
      <c r="F13" s="844" t="str">
        <f>IF('Base Budget'!C22=0,"",'Base Budget'!C22)</f>
        <v/>
      </c>
      <c r="G13" s="846" t="str">
        <f>IF('Base Budget'!E22=0,"",'Base Budget'!E22)</f>
        <v/>
      </c>
      <c r="H13" s="846" t="str">
        <f>'Base Budget'!F22</f>
        <v xml:space="preserve"> </v>
      </c>
      <c r="I13" s="846" t="str">
        <f>'Base Budget'!G22</f>
        <v xml:space="preserve"> </v>
      </c>
      <c r="J13" s="161"/>
      <c r="K13" s="18"/>
      <c r="L13" s="18"/>
      <c r="M13" s="18"/>
    </row>
    <row r="14" spans="1:13" ht="21" customHeight="1">
      <c r="A14" s="866" t="str">
        <f>IF('Base Budget'!B22 = 0, "", 'Base Budget'!B22)</f>
        <v/>
      </c>
      <c r="B14" s="866"/>
      <c r="C14" s="866"/>
      <c r="D14" s="866"/>
      <c r="E14" s="867"/>
      <c r="F14" s="845"/>
      <c r="G14" s="847"/>
      <c r="H14" s="847"/>
      <c r="I14" s="847"/>
      <c r="J14" s="162" t="str">
        <f>IF('Base Budget'!D22=0,"",'Base Budget'!D22)</f>
        <v/>
      </c>
      <c r="K14" s="19">
        <f>'Base Budget'!H22</f>
        <v>0</v>
      </c>
      <c r="L14" s="19">
        <f>'Base Budget'!I22</f>
        <v>0</v>
      </c>
      <c r="M14" s="19">
        <f>'Base Budget'!J22</f>
        <v>0</v>
      </c>
    </row>
    <row r="15" spans="1:13" ht="13.2">
      <c r="A15" s="17"/>
      <c r="B15" s="17"/>
      <c r="C15" s="17"/>
      <c r="D15" s="17"/>
      <c r="E15" s="17"/>
      <c r="F15" s="844" t="str">
        <f>IF('Base Budget'!C23=0,"",'Base Budget'!C23)</f>
        <v/>
      </c>
      <c r="G15" s="846" t="str">
        <f>IF('Base Budget'!E23=0,"",'Base Budget'!E23)</f>
        <v/>
      </c>
      <c r="H15" s="846" t="str">
        <f>'Base Budget'!F23</f>
        <v xml:space="preserve"> </v>
      </c>
      <c r="I15" s="846" t="str">
        <f>'Base Budget'!G23</f>
        <v xml:space="preserve"> </v>
      </c>
      <c r="J15" s="161"/>
      <c r="K15" s="18"/>
      <c r="L15" s="18"/>
      <c r="M15" s="18"/>
    </row>
    <row r="16" spans="1:13" ht="13.2">
      <c r="A16" s="866" t="str">
        <f>IF('Base Budget'!B23=0,"",'Base Budget'!B23)</f>
        <v/>
      </c>
      <c r="B16" s="866"/>
      <c r="C16" s="866"/>
      <c r="D16" s="866"/>
      <c r="E16" s="867"/>
      <c r="F16" s="845"/>
      <c r="G16" s="847"/>
      <c r="H16" s="847"/>
      <c r="I16" s="847"/>
      <c r="J16" s="162" t="str">
        <f>IF('Base Budget'!D23=0,"",'Base Budget'!D23)</f>
        <v/>
      </c>
      <c r="K16" s="19">
        <f>'Base Budget'!H23</f>
        <v>0</v>
      </c>
      <c r="L16" s="19">
        <f>'Base Budget'!I23</f>
        <v>0</v>
      </c>
      <c r="M16" s="19">
        <f>'Base Budget'!J23</f>
        <v>0</v>
      </c>
    </row>
    <row r="17" spans="1:13" ht="13.2">
      <c r="A17" s="17"/>
      <c r="B17" s="17"/>
      <c r="C17" s="17"/>
      <c r="D17" s="17"/>
      <c r="E17" s="17"/>
      <c r="F17" s="844" t="str">
        <f>IF('Base Budget'!C24=0,"",'Base Budget'!C24)</f>
        <v/>
      </c>
      <c r="G17" s="846" t="str">
        <f>IF('Base Budget'!E24=0,"",'Base Budget'!E24)</f>
        <v/>
      </c>
      <c r="H17" s="846" t="str">
        <f>'Base Budget'!F24</f>
        <v xml:space="preserve"> </v>
      </c>
      <c r="I17" s="846" t="str">
        <f>'Base Budget'!G24</f>
        <v xml:space="preserve"> </v>
      </c>
      <c r="J17" s="161"/>
      <c r="K17" s="18"/>
      <c r="L17" s="18"/>
      <c r="M17" s="18"/>
    </row>
    <row r="18" spans="1:13" ht="13.2">
      <c r="A18" s="866" t="str">
        <f>IF('Base Budget'!B24=0,"",'Base Budget'!B24)</f>
        <v/>
      </c>
      <c r="B18" s="866"/>
      <c r="C18" s="866"/>
      <c r="D18" s="866"/>
      <c r="E18" s="867"/>
      <c r="F18" s="845"/>
      <c r="G18" s="847"/>
      <c r="H18" s="847"/>
      <c r="I18" s="847"/>
      <c r="J18" s="162" t="str">
        <f>IF('Base Budget'!D24=0,"",'Base Budget'!D24)</f>
        <v/>
      </c>
      <c r="K18" s="19">
        <f>'Base Budget'!H24</f>
        <v>0</v>
      </c>
      <c r="L18" s="19">
        <f>'Base Budget'!I24</f>
        <v>0</v>
      </c>
      <c r="M18" s="19">
        <f>'Base Budget'!J24</f>
        <v>0</v>
      </c>
    </row>
    <row r="19" spans="1:13" ht="13.2">
      <c r="A19" s="17"/>
      <c r="B19" s="17"/>
      <c r="C19" s="17"/>
      <c r="D19" s="17"/>
      <c r="E19" s="17"/>
      <c r="F19" s="844" t="str">
        <f>IF('Base Budget'!C25=0,"",'Base Budget'!C25)</f>
        <v/>
      </c>
      <c r="G19" s="846" t="str">
        <f>IF('Base Budget'!E25=0,"",'Base Budget'!E25)</f>
        <v/>
      </c>
      <c r="H19" s="846" t="str">
        <f>'Base Budget'!F25</f>
        <v xml:space="preserve"> </v>
      </c>
      <c r="I19" s="846" t="str">
        <f>'Base Budget'!G25</f>
        <v xml:space="preserve"> </v>
      </c>
      <c r="J19" s="161"/>
      <c r="K19" s="18"/>
      <c r="L19" s="18"/>
      <c r="M19" s="18"/>
    </row>
    <row r="20" spans="1:13" ht="13.2">
      <c r="A20" s="866" t="str">
        <f>IF('Base Budget'!B25=0,"",'Base Budget'!B25)</f>
        <v/>
      </c>
      <c r="B20" s="866"/>
      <c r="C20" s="866"/>
      <c r="D20" s="866"/>
      <c r="E20" s="867"/>
      <c r="F20" s="845"/>
      <c r="G20" s="847"/>
      <c r="H20" s="847"/>
      <c r="I20" s="847"/>
      <c r="J20" s="162" t="str">
        <f>IF('Base Budget'!D25=0,"",'Base Budget'!D25)</f>
        <v/>
      </c>
      <c r="K20" s="19">
        <f>'Base Budget'!H25</f>
        <v>0</v>
      </c>
      <c r="L20" s="19">
        <f>'Base Budget'!I25</f>
        <v>0</v>
      </c>
      <c r="M20" s="19">
        <f>'Base Budget'!J25</f>
        <v>0</v>
      </c>
    </row>
    <row r="21" spans="1:13" ht="13.2">
      <c r="A21" s="17"/>
      <c r="B21" s="17"/>
      <c r="C21" s="17"/>
      <c r="D21" s="17"/>
      <c r="E21" s="17"/>
      <c r="F21" s="844" t="str">
        <f>IF('Base Budget'!C26=0,"",'Base Budget'!C26)</f>
        <v/>
      </c>
      <c r="G21" s="846" t="str">
        <f>IF('Base Budget'!E26=0,"",'Base Budget'!E26)</f>
        <v/>
      </c>
      <c r="H21" s="846" t="str">
        <f>'Base Budget'!F26</f>
        <v xml:space="preserve"> </v>
      </c>
      <c r="I21" s="846" t="str">
        <f>'Base Budget'!G26</f>
        <v xml:space="preserve"> </v>
      </c>
      <c r="J21" s="161"/>
      <c r="K21" s="18"/>
      <c r="L21" s="18"/>
      <c r="M21" s="18"/>
    </row>
    <row r="22" spans="1:13" ht="13.2">
      <c r="A22" s="866" t="str">
        <f>IF('Base Budget'!B26=0,"",'Base Budget'!B26)</f>
        <v/>
      </c>
      <c r="B22" s="866"/>
      <c r="C22" s="866"/>
      <c r="D22" s="866"/>
      <c r="E22" s="867"/>
      <c r="F22" s="845"/>
      <c r="G22" s="847"/>
      <c r="H22" s="847"/>
      <c r="I22" s="847"/>
      <c r="J22" s="162" t="str">
        <f>IF('Base Budget'!D26=0,"",'Base Budget'!D26)</f>
        <v/>
      </c>
      <c r="K22" s="19">
        <f>'Base Budget'!H26</f>
        <v>0</v>
      </c>
      <c r="L22" s="19">
        <f>'Base Budget'!I26</f>
        <v>0</v>
      </c>
      <c r="M22" s="19">
        <f>'Base Budget'!J26</f>
        <v>0</v>
      </c>
    </row>
    <row r="23" spans="1:13" ht="13.2">
      <c r="A23" s="17"/>
      <c r="B23" s="17"/>
      <c r="C23" s="17"/>
      <c r="D23" s="17"/>
      <c r="E23" s="17"/>
      <c r="F23" s="844" t="str">
        <f>IF('Base Budget'!C27=0,"",'Base Budget'!C27)</f>
        <v/>
      </c>
      <c r="G23" s="846" t="str">
        <f>IF('Base Budget'!E27=0,"",'Base Budget'!E27)</f>
        <v/>
      </c>
      <c r="H23" s="846" t="str">
        <f>'Base Budget'!F27</f>
        <v xml:space="preserve"> </v>
      </c>
      <c r="I23" s="846" t="str">
        <f>'Base Budget'!G27</f>
        <v xml:space="preserve"> </v>
      </c>
      <c r="J23" s="864" t="str">
        <f>IF('Base Budget'!D27=0,"",'Base Budget'!D27)</f>
        <v/>
      </c>
      <c r="K23" s="18"/>
      <c r="L23" s="18"/>
      <c r="M23" s="18"/>
    </row>
    <row r="24" spans="1:13" ht="13.2">
      <c r="A24" s="866" t="str">
        <f>IF('Base Budget'!B27=0,"",'Base Budget'!B27)</f>
        <v/>
      </c>
      <c r="B24" s="866"/>
      <c r="C24" s="866"/>
      <c r="D24" s="866"/>
      <c r="E24" s="867"/>
      <c r="F24" s="845"/>
      <c r="G24" s="847"/>
      <c r="H24" s="847"/>
      <c r="I24" s="847"/>
      <c r="J24" s="865"/>
      <c r="K24" s="19">
        <f>'Base Budget'!H27</f>
        <v>0</v>
      </c>
      <c r="L24" s="19">
        <f>'Base Budget'!I27</f>
        <v>0</v>
      </c>
      <c r="M24" s="19">
        <f>'Base Budget'!J27</f>
        <v>0</v>
      </c>
    </row>
    <row r="25" spans="1:13" ht="13.2">
      <c r="A25" s="17"/>
      <c r="B25" s="17"/>
      <c r="C25" s="17"/>
      <c r="D25" s="17"/>
      <c r="E25" s="17"/>
      <c r="F25" s="844" t="str">
        <f>IF('Base Budget'!C28=0,"",'Base Budget'!C28)</f>
        <v/>
      </c>
      <c r="G25" s="846" t="str">
        <f>IF('Base Budget'!E28=0,"",'Base Budget'!E28)</f>
        <v/>
      </c>
      <c r="H25" s="846" t="str">
        <f>'Base Budget'!F28</f>
        <v xml:space="preserve"> </v>
      </c>
      <c r="I25" s="846" t="str">
        <f>'Base Budget'!G28</f>
        <v xml:space="preserve"> </v>
      </c>
      <c r="J25" s="864" t="str">
        <f>IF('Base Budget'!D28=0,"",'Base Budget'!D28)</f>
        <v/>
      </c>
      <c r="K25" s="18"/>
      <c r="L25" s="18"/>
      <c r="M25" s="18"/>
    </row>
    <row r="26" spans="1:13" ht="13.2">
      <c r="A26" s="866" t="str">
        <f>IF('Base Budget'!B28=0,"",'Base Budget'!B28)</f>
        <v/>
      </c>
      <c r="B26" s="866"/>
      <c r="C26" s="866"/>
      <c r="D26" s="866"/>
      <c r="E26" s="867"/>
      <c r="F26" s="845"/>
      <c r="G26" s="847"/>
      <c r="H26" s="847"/>
      <c r="I26" s="847"/>
      <c r="J26" s="865"/>
      <c r="K26" s="19">
        <f>'Base Budget'!H28</f>
        <v>0</v>
      </c>
      <c r="L26" s="19">
        <f>'Base Budget'!I28</f>
        <v>0</v>
      </c>
      <c r="M26" s="19">
        <f>'Base Budget'!J28</f>
        <v>0</v>
      </c>
    </row>
    <row r="27" spans="1:13" ht="13.2">
      <c r="A27" s="17"/>
      <c r="B27" s="17"/>
      <c r="C27" s="17"/>
      <c r="D27" s="17"/>
      <c r="E27" s="17"/>
      <c r="F27" s="844" t="str">
        <f>IF('Base Budget'!C29=0,"",'Base Budget'!C29)</f>
        <v/>
      </c>
      <c r="G27" s="846" t="str">
        <f>IF('Base Budget'!E29=0,"",'Base Budget'!E29)</f>
        <v/>
      </c>
      <c r="H27" s="846" t="str">
        <f>'Base Budget'!F29</f>
        <v xml:space="preserve"> </v>
      </c>
      <c r="I27" s="846" t="str">
        <f>'Base Budget'!G29</f>
        <v xml:space="preserve"> </v>
      </c>
      <c r="J27" s="864" t="str">
        <f>IF('Base Budget'!D29=0,"",'Base Budget'!D29)</f>
        <v/>
      </c>
      <c r="K27" s="18"/>
      <c r="L27" s="18"/>
      <c r="M27" s="18"/>
    </row>
    <row r="28" spans="1:13" ht="13.8" thickBot="1">
      <c r="A28" s="866" t="str">
        <f>IF('Base Budget'!B29=0,"",'Base Budget'!B29)</f>
        <v/>
      </c>
      <c r="B28" s="866"/>
      <c r="C28" s="866"/>
      <c r="D28" s="866"/>
      <c r="E28" s="867"/>
      <c r="F28" s="845"/>
      <c r="G28" s="847"/>
      <c r="H28" s="847"/>
      <c r="I28" s="847"/>
      <c r="J28" s="865"/>
      <c r="K28" s="19">
        <f>'Base Budget'!H29</f>
        <v>0</v>
      </c>
      <c r="L28" s="19">
        <f>'Base Budget'!I29</f>
        <v>0</v>
      </c>
      <c r="M28" s="19">
        <f>L28+K28</f>
        <v>0</v>
      </c>
    </row>
    <row r="29" spans="1:13" ht="13.2">
      <c r="A29" s="17"/>
      <c r="B29" s="17"/>
      <c r="C29" s="17"/>
      <c r="D29" s="17"/>
      <c r="E29" s="17"/>
      <c r="F29" s="17"/>
      <c r="G29" s="17"/>
      <c r="H29" s="17"/>
      <c r="I29" s="21"/>
      <c r="J29" s="163"/>
      <c r="K29" s="22"/>
      <c r="L29" s="22"/>
      <c r="M29" s="22"/>
    </row>
    <row r="30" spans="1:13" ht="13.8" thickBot="1">
      <c r="A30" s="13"/>
      <c r="B30" s="13"/>
      <c r="C30" s="13"/>
      <c r="D30" s="13"/>
      <c r="E30" s="13"/>
      <c r="F30" s="13"/>
      <c r="G30" s="13" t="s">
        <v>68</v>
      </c>
      <c r="H30" s="13"/>
      <c r="I30" s="23"/>
      <c r="J30" s="23"/>
      <c r="K30" s="24">
        <f>SUMIF(K12:K28,"&gt;1",K12:K28)</f>
        <v>0</v>
      </c>
      <c r="L30" s="24">
        <f>SUMIF(L12:L28,"&gt;1",L12:L28)</f>
        <v>0</v>
      </c>
      <c r="M30" s="24">
        <f>SUMIF(M12:M28,"&gt;1",M12:M28)+'Add Form Page 4'!M31</f>
        <v>0</v>
      </c>
    </row>
    <row r="31" spans="1:13" ht="13.2">
      <c r="A31" s="25" t="s">
        <v>69</v>
      </c>
      <c r="B31" s="11"/>
      <c r="C31" s="11"/>
      <c r="D31" s="11"/>
      <c r="E31" s="11"/>
      <c r="F31" s="11"/>
      <c r="G31" s="11"/>
      <c r="H31" s="11"/>
      <c r="I31" s="11"/>
      <c r="J31" s="32"/>
      <c r="K31" s="26"/>
      <c r="L31" s="26"/>
      <c r="M31" s="27"/>
    </row>
    <row r="32" spans="1:13" ht="13.2">
      <c r="M32" s="28"/>
    </row>
    <row r="33" spans="1:13" ht="13.2">
      <c r="A33" s="9" t="str">
        <f>TRIM('Base Budget'!B41&amp;" " &amp; 'Base Budget'!B42&amp;" " &amp; 'Base Budget'!B43)</f>
        <v/>
      </c>
      <c r="M33" s="19">
        <f>+'Base Budget'!J44</f>
        <v>0</v>
      </c>
    </row>
    <row r="34" spans="1:13" ht="13.2">
      <c r="A34" s="25" t="s">
        <v>77</v>
      </c>
      <c r="B34" s="11"/>
      <c r="C34" s="11"/>
      <c r="D34" s="11"/>
      <c r="E34" s="11"/>
      <c r="F34" s="11"/>
      <c r="G34" s="11"/>
      <c r="H34" s="11"/>
      <c r="I34" s="11"/>
      <c r="J34" s="11"/>
      <c r="K34" s="11"/>
      <c r="L34" s="11"/>
      <c r="M34" s="29"/>
    </row>
    <row r="35" spans="1:13" ht="13.2">
      <c r="M35" s="30"/>
    </row>
    <row r="36" spans="1:13" ht="13.2">
      <c r="A36" s="9" t="str">
        <f>TRIM('Base Budget'!B48&amp;" " &amp; 'Base Budget'!B49&amp;" " &amp; 'Base Budget'!B50&amp;" " &amp; 'Base Budget'!B51)</f>
        <v/>
      </c>
      <c r="M36" s="19">
        <f>+'Base Budget'!J52</f>
        <v>0</v>
      </c>
    </row>
    <row r="37" spans="1:13" ht="13.2">
      <c r="A37" s="25" t="s">
        <v>78</v>
      </c>
      <c r="B37" s="11"/>
      <c r="C37" s="11"/>
      <c r="D37" s="11"/>
      <c r="E37" s="11"/>
      <c r="F37" s="11"/>
      <c r="G37" s="11"/>
      <c r="H37" s="11"/>
      <c r="I37" s="11"/>
      <c r="J37" s="11"/>
      <c r="K37" s="11"/>
      <c r="L37" s="11"/>
      <c r="M37" s="29"/>
    </row>
    <row r="38" spans="1:13" ht="13.2">
      <c r="A38" s="9" t="str">
        <f>TRIM('Base Budget'!B56&amp;" " &amp; 'Base Budget'!B57&amp;" " &amp; 'Base Budget'!B58&amp;" " &amp; 'Base Budget'!B59&amp;" " &amp; 'Base Budget'!B60&amp;" " &amp; 'Base Budget'!B61&amp;" " &amp; 'Base Budget'!B62&amp;" " &amp; 'Base Budget'!B63&amp;" " &amp; 'Base Budget'!B64&amp;" " &amp; 'Base Budget'!B65&amp;" " &amp; 'Base Budget'!B66&amp;" " &amp; 'Base Budget'!B67)</f>
        <v/>
      </c>
      <c r="M38" s="30"/>
    </row>
    <row r="39" spans="1:13" ht="13.2">
      <c r="M39" s="30"/>
    </row>
    <row r="40" spans="1:13" ht="13.2">
      <c r="M40" s="30"/>
    </row>
    <row r="41" spans="1:13" ht="13.2">
      <c r="M41" s="30"/>
    </row>
    <row r="42" spans="1:13" ht="13.2">
      <c r="M42" s="30"/>
    </row>
    <row r="43" spans="1:13" ht="13.2">
      <c r="M43" s="19">
        <f>+'Base Budget'!J68</f>
        <v>0</v>
      </c>
    </row>
    <row r="44" spans="1:13" ht="13.2">
      <c r="A44" s="25" t="s">
        <v>72</v>
      </c>
      <c r="B44" s="11"/>
      <c r="C44" s="11"/>
      <c r="D44" s="11"/>
      <c r="E44" s="11"/>
      <c r="F44" s="11"/>
      <c r="G44" s="11"/>
      <c r="H44" s="11"/>
      <c r="I44" s="11"/>
      <c r="J44" s="11"/>
      <c r="K44" s="11"/>
      <c r="L44" s="11"/>
      <c r="M44" s="29"/>
    </row>
    <row r="45" spans="1:13" ht="13.2">
      <c r="C45" s="9" t="str">
        <f>TRIM('Base Budget'!B84&amp;" " &amp; 'Base Budget'!B85&amp;" " &amp; 'Base Budget'!B86)</f>
        <v/>
      </c>
      <c r="M45" s="19">
        <f>+'Base Budget'!J87</f>
        <v>0</v>
      </c>
    </row>
    <row r="46" spans="1:13" ht="13.2">
      <c r="A46" s="157" t="s">
        <v>186</v>
      </c>
      <c r="B46" s="158"/>
      <c r="C46" s="158"/>
      <c r="D46" s="158"/>
      <c r="E46" s="158"/>
      <c r="F46" s="25"/>
      <c r="G46" s="11"/>
      <c r="H46" s="11"/>
      <c r="I46" s="11"/>
      <c r="J46" s="11"/>
      <c r="K46" s="11"/>
      <c r="L46" s="11"/>
      <c r="M46" s="18">
        <f>+'Base Budget'!J71</f>
        <v>0</v>
      </c>
    </row>
    <row r="47" spans="1:13" ht="13.2">
      <c r="A47" s="157" t="s">
        <v>187</v>
      </c>
      <c r="B47" s="158"/>
      <c r="C47" s="158"/>
      <c r="D47" s="158"/>
      <c r="E47" s="158"/>
      <c r="F47" s="25"/>
      <c r="G47" s="11"/>
      <c r="H47" s="11"/>
      <c r="I47" s="11"/>
      <c r="J47" s="11"/>
      <c r="K47" s="11"/>
      <c r="L47" s="11"/>
      <c r="M47" s="18">
        <f>+'Base Budget'!J72</f>
        <v>0</v>
      </c>
    </row>
    <row r="48" spans="1:13" ht="13.2">
      <c r="A48" s="25" t="s">
        <v>79</v>
      </c>
      <c r="B48" s="11"/>
      <c r="C48" s="11"/>
      <c r="D48" s="11"/>
      <c r="E48" s="11"/>
      <c r="F48" s="11"/>
      <c r="G48" s="11"/>
      <c r="H48" s="11"/>
      <c r="I48" s="11"/>
      <c r="J48" s="11"/>
      <c r="K48" s="11"/>
      <c r="L48" s="11"/>
      <c r="M48" s="29"/>
    </row>
    <row r="49" spans="1:15" ht="13.2">
      <c r="M49" s="19">
        <f>+'Base Budget'!J80</f>
        <v>0</v>
      </c>
    </row>
    <row r="50" spans="1:15" ht="13.2">
      <c r="A50" s="25" t="s">
        <v>80</v>
      </c>
      <c r="B50" s="11"/>
      <c r="C50" s="11"/>
      <c r="D50" s="11"/>
      <c r="E50" s="11"/>
      <c r="F50" s="11"/>
      <c r="G50" s="11"/>
      <c r="H50" s="11"/>
      <c r="I50" s="11"/>
      <c r="J50" s="11"/>
      <c r="K50" s="11"/>
      <c r="L50" s="11"/>
      <c r="M50" s="29"/>
    </row>
    <row r="51" spans="1:15" ht="13.2">
      <c r="A51" s="31" t="str">
        <f>TRIM('Base Budget'!B91&amp;" " &amp; 'Base Budget'!B92&amp;" " &amp; 'Base Budget'!B93&amp;" " &amp; 'Base Budget'!B94&amp;" " &amp; 'Base Budget'!B95&amp;" " &amp; 'Base Budget'!B96&amp;" " &amp; 'Base Budget'!B97&amp;" " &amp; 'Base Budget'!B98)</f>
        <v/>
      </c>
      <c r="B51" s="32"/>
      <c r="C51" s="32"/>
      <c r="D51" s="32"/>
      <c r="E51" s="32"/>
      <c r="F51" s="32"/>
      <c r="G51" s="32"/>
      <c r="H51" s="32"/>
      <c r="I51" s="32"/>
      <c r="J51" s="32"/>
      <c r="K51" s="32"/>
      <c r="L51" s="32"/>
      <c r="M51" s="30"/>
    </row>
    <row r="52" spans="1:15" ht="13.2">
      <c r="A52" s="31"/>
      <c r="B52" s="32"/>
      <c r="C52" s="32"/>
      <c r="D52" s="32"/>
      <c r="E52" s="32"/>
      <c r="F52" s="32"/>
      <c r="G52" s="32"/>
      <c r="H52" s="32"/>
      <c r="I52" s="32"/>
      <c r="J52" s="32"/>
      <c r="K52" s="32"/>
      <c r="L52" s="32"/>
      <c r="M52" s="30"/>
    </row>
    <row r="53" spans="1:15" ht="13.2">
      <c r="A53" s="31"/>
      <c r="B53" s="32"/>
      <c r="C53" s="32"/>
      <c r="D53" s="32"/>
      <c r="E53" s="32"/>
      <c r="F53" s="32"/>
      <c r="G53" s="32"/>
      <c r="H53" s="32"/>
      <c r="I53" s="32"/>
      <c r="J53" s="32"/>
      <c r="K53" s="32"/>
      <c r="L53" s="32"/>
      <c r="M53" s="30"/>
    </row>
    <row r="54" spans="1:15" ht="13.2">
      <c r="A54" s="31"/>
      <c r="B54" s="32"/>
      <c r="C54" s="32"/>
      <c r="D54" s="32"/>
      <c r="E54" s="32"/>
      <c r="F54" s="32"/>
      <c r="G54" s="32"/>
      <c r="H54" s="32"/>
      <c r="I54" s="32"/>
      <c r="J54" s="32"/>
      <c r="K54" s="32"/>
      <c r="L54" s="32"/>
      <c r="M54" s="30"/>
    </row>
    <row r="55" spans="1:15" ht="13.2">
      <c r="A55" s="31"/>
      <c r="B55" s="32"/>
      <c r="C55" s="32"/>
      <c r="D55" s="32"/>
      <c r="E55" s="32"/>
      <c r="F55" s="32"/>
      <c r="G55" s="32"/>
      <c r="H55" s="32"/>
      <c r="I55" s="32"/>
      <c r="J55" s="32"/>
      <c r="K55" s="32"/>
      <c r="L55" s="32"/>
      <c r="M55" s="30"/>
    </row>
    <row r="56" spans="1:15" ht="13.2">
      <c r="A56" s="31"/>
      <c r="B56" s="32"/>
      <c r="C56" s="32"/>
      <c r="D56" s="32"/>
      <c r="E56" s="32"/>
      <c r="F56" s="32"/>
      <c r="G56" s="32"/>
      <c r="H56" s="32"/>
      <c r="I56" s="32"/>
      <c r="J56" s="32"/>
      <c r="K56" s="32"/>
      <c r="L56" s="32"/>
      <c r="M56" s="30"/>
    </row>
    <row r="57" spans="1:15" ht="13.2">
      <c r="M57" s="19">
        <f>+'Base Budget'!J100</f>
        <v>0</v>
      </c>
    </row>
    <row r="58" spans="1:15" ht="20.100000000000001" customHeight="1" thickBot="1">
      <c r="A58" s="852" t="s">
        <v>95</v>
      </c>
      <c r="B58" s="852"/>
      <c r="C58" s="852"/>
      <c r="D58" s="852"/>
      <c r="E58" s="852"/>
      <c r="F58" s="852"/>
      <c r="G58" s="853"/>
      <c r="H58" s="841" t="s">
        <v>101</v>
      </c>
      <c r="I58" s="842"/>
      <c r="J58" s="842"/>
      <c r="K58" s="843"/>
      <c r="L58" s="856">
        <f>+'Base Budget'!J123</f>
        <v>0</v>
      </c>
      <c r="M58" s="857"/>
    </row>
    <row r="59" spans="1:15" ht="23.1" customHeight="1" thickBot="1">
      <c r="A59" s="861" t="s">
        <v>94</v>
      </c>
      <c r="B59" s="861"/>
      <c r="C59" s="861"/>
      <c r="D59" s="861"/>
      <c r="E59" s="861"/>
      <c r="F59" s="861"/>
      <c r="G59" s="861"/>
      <c r="H59" s="861"/>
      <c r="I59" s="861"/>
      <c r="J59" s="164"/>
      <c r="K59" s="32"/>
      <c r="L59" s="858">
        <f>M30+M33+M36+M43+M45+M46+M47+M49+M57+L58</f>
        <v>0</v>
      </c>
      <c r="M59" s="859"/>
    </row>
    <row r="60" spans="1:15" ht="20.100000000000001" customHeight="1" thickBot="1">
      <c r="A60" s="852" t="s">
        <v>95</v>
      </c>
      <c r="B60" s="852"/>
      <c r="C60" s="852"/>
      <c r="D60" s="852"/>
      <c r="E60" s="852"/>
      <c r="F60" s="852"/>
      <c r="G60" s="33"/>
      <c r="H60" s="841" t="s">
        <v>100</v>
      </c>
      <c r="I60" s="842"/>
      <c r="J60" s="842"/>
      <c r="K60" s="843"/>
      <c r="L60" s="854">
        <f>+'Base Budget'!J124</f>
        <v>0</v>
      </c>
      <c r="M60" s="855"/>
    </row>
    <row r="61" spans="1:15" ht="23.1" customHeight="1" thickBot="1">
      <c r="A61" s="860" t="s">
        <v>96</v>
      </c>
      <c r="B61" s="860"/>
      <c r="C61" s="860"/>
      <c r="D61" s="860"/>
      <c r="E61" s="860"/>
      <c r="F61" s="860"/>
      <c r="G61" s="860"/>
      <c r="H61" s="48"/>
      <c r="I61" s="48"/>
      <c r="J61" s="48"/>
      <c r="K61" s="48"/>
      <c r="L61" s="858">
        <f>+L59+L60</f>
        <v>0</v>
      </c>
      <c r="M61" s="859"/>
      <c r="O61" s="32"/>
    </row>
    <row r="62" spans="1:15" ht="23.1" customHeight="1">
      <c r="A62" s="869" t="s">
        <v>97</v>
      </c>
      <c r="B62" s="869"/>
      <c r="C62" s="869"/>
      <c r="D62" s="869"/>
      <c r="E62" s="869"/>
      <c r="F62" s="869"/>
      <c r="G62" s="49"/>
      <c r="H62" s="49"/>
      <c r="I62" s="49"/>
      <c r="J62" s="49"/>
      <c r="K62" s="49"/>
      <c r="L62" s="49"/>
      <c r="M62" s="50"/>
    </row>
    <row r="63" spans="1:15" ht="13.2">
      <c r="A63" s="32" t="s">
        <v>188</v>
      </c>
      <c r="B63" s="32"/>
      <c r="C63" s="32"/>
      <c r="D63" s="32"/>
      <c r="E63" s="32"/>
      <c r="F63" s="32"/>
      <c r="G63" s="850" t="s">
        <v>81</v>
      </c>
      <c r="H63" s="850"/>
      <c r="I63" s="32"/>
      <c r="J63" s="32"/>
      <c r="K63" s="32"/>
      <c r="L63" s="32"/>
      <c r="M63" s="31"/>
    </row>
    <row r="64" spans="1:15" ht="13.2">
      <c r="M64" s="36" t="s">
        <v>75</v>
      </c>
    </row>
  </sheetData>
  <mergeCells count="65">
    <mergeCell ref="A62:F62"/>
    <mergeCell ref="H21:H22"/>
    <mergeCell ref="I21:I22"/>
    <mergeCell ref="H27:H28"/>
    <mergeCell ref="I27:I28"/>
    <mergeCell ref="H23:H24"/>
    <mergeCell ref="I23:I24"/>
    <mergeCell ref="H25:H26"/>
    <mergeCell ref="I25:I26"/>
    <mergeCell ref="H58:K58"/>
    <mergeCell ref="A24:E24"/>
    <mergeCell ref="A26:E26"/>
    <mergeCell ref="A28:E28"/>
    <mergeCell ref="G27:G28"/>
    <mergeCell ref="J25:J26"/>
    <mergeCell ref="J27:J28"/>
    <mergeCell ref="A14:E14"/>
    <mergeCell ref="A16:E16"/>
    <mergeCell ref="A18:E18"/>
    <mergeCell ref="A20:E20"/>
    <mergeCell ref="A22:E22"/>
    <mergeCell ref="F25:F26"/>
    <mergeCell ref="G23:G24"/>
    <mergeCell ref="G25:G26"/>
    <mergeCell ref="H11:H12"/>
    <mergeCell ref="I11:I12"/>
    <mergeCell ref="H13:H14"/>
    <mergeCell ref="G17:G18"/>
    <mergeCell ref="I15:I16"/>
    <mergeCell ref="H17:H18"/>
    <mergeCell ref="I17:I18"/>
    <mergeCell ref="H19:H20"/>
    <mergeCell ref="I19:I20"/>
    <mergeCell ref="G63:H63"/>
    <mergeCell ref="K2:M2"/>
    <mergeCell ref="A58:G58"/>
    <mergeCell ref="L60:M60"/>
    <mergeCell ref="L58:M58"/>
    <mergeCell ref="L59:M59"/>
    <mergeCell ref="L61:M61"/>
    <mergeCell ref="A61:G61"/>
    <mergeCell ref="A60:F60"/>
    <mergeCell ref="A59:I59"/>
    <mergeCell ref="L4:L5"/>
    <mergeCell ref="I13:I14"/>
    <mergeCell ref="H15:H16"/>
    <mergeCell ref="J23:J24"/>
    <mergeCell ref="A12:E12"/>
    <mergeCell ref="E2:I2"/>
    <mergeCell ref="M3:M5"/>
    <mergeCell ref="H60:K60"/>
    <mergeCell ref="F11:F12"/>
    <mergeCell ref="F13:F14"/>
    <mergeCell ref="F15:F16"/>
    <mergeCell ref="F17:F18"/>
    <mergeCell ref="F19:F20"/>
    <mergeCell ref="F21:F22"/>
    <mergeCell ref="F27:F28"/>
    <mergeCell ref="G11:G12"/>
    <mergeCell ref="G13:G14"/>
    <mergeCell ref="G15:G16"/>
    <mergeCell ref="G19:G20"/>
    <mergeCell ref="G21:G22"/>
    <mergeCell ref="K4:K5"/>
    <mergeCell ref="F23:F24"/>
  </mergeCells>
  <phoneticPr fontId="20" type="noConversion"/>
  <printOptions gridLinesSet="0"/>
  <pageMargins left="0" right="0" top="0" bottom="0" header="0.5" footer="0.5"/>
  <pageSetup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0"/>
  <sheetViews>
    <sheetView zoomScale="89" zoomScaleNormal="89" workbookViewId="0">
      <selection activeCell="H53" sqref="H53"/>
    </sheetView>
  </sheetViews>
  <sheetFormatPr defaultRowHeight="13.2"/>
  <cols>
    <col min="1" max="1" width="2.6640625" customWidth="1"/>
    <col min="2" max="2" width="2.44140625" customWidth="1"/>
    <col min="3" max="3" width="3.109375" customWidth="1"/>
    <col min="4" max="4" width="3.5546875" customWidth="1"/>
    <col min="5" max="5" width="8.33203125" customWidth="1"/>
    <col min="7" max="7" width="6.6640625" customWidth="1"/>
    <col min="8" max="8" width="6.33203125" customWidth="1"/>
    <col min="9" max="9" width="7.5546875" customWidth="1"/>
    <col min="10" max="10" width="11.109375" customWidth="1"/>
    <col min="11" max="11" width="10.44140625" customWidth="1"/>
    <col min="12" max="12" width="11" customWidth="1"/>
    <col min="13" max="13" width="9.88671875" customWidth="1"/>
  </cols>
  <sheetData>
    <row r="1" spans="1:56">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row>
    <row r="2" spans="1:56">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row>
    <row r="3" spans="1:56" ht="15.6" thickBot="1">
      <c r="A3" s="286"/>
      <c r="B3" s="286"/>
      <c r="C3" s="286"/>
      <c r="D3" s="286"/>
      <c r="E3" s="892" t="s">
        <v>102</v>
      </c>
      <c r="F3" s="892"/>
      <c r="G3" s="892"/>
      <c r="H3" s="892"/>
      <c r="I3" s="892"/>
      <c r="J3" s="335">
        <f>'Face Page'!A14</f>
        <v>0</v>
      </c>
      <c r="K3" s="893"/>
      <c r="L3" s="893"/>
      <c r="M3" s="893"/>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row>
    <row r="4" spans="1:56">
      <c r="A4" s="303"/>
      <c r="B4" s="303"/>
      <c r="C4" s="303"/>
      <c r="D4" s="303"/>
      <c r="E4" s="304" t="s">
        <v>56</v>
      </c>
      <c r="F4" s="303"/>
      <c r="G4" s="303"/>
      <c r="H4" s="303"/>
      <c r="I4" s="303"/>
      <c r="J4" s="303"/>
      <c r="K4" s="305" t="s">
        <v>57</v>
      </c>
      <c r="L4" s="305" t="s">
        <v>58</v>
      </c>
      <c r="M4" s="894"/>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row>
    <row r="5" spans="1:56">
      <c r="A5" s="287"/>
      <c r="B5" s="287"/>
      <c r="C5" s="287"/>
      <c r="D5" s="287"/>
      <c r="E5" s="287"/>
      <c r="F5" s="288" t="s">
        <v>59</v>
      </c>
      <c r="G5" s="287"/>
      <c r="H5" s="287"/>
      <c r="I5" s="287"/>
      <c r="J5" s="287"/>
      <c r="K5" s="897">
        <f>IF('Face Page'!A31=0,"",'Face Page'!A31)</f>
        <v>44743</v>
      </c>
      <c r="L5" s="899"/>
      <c r="M5" s="89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row>
    <row r="6" spans="1:56">
      <c r="A6" s="322"/>
      <c r="B6" s="322"/>
      <c r="C6" s="322"/>
      <c r="D6" s="322"/>
      <c r="E6" s="322"/>
      <c r="F6" s="322"/>
      <c r="G6" s="322"/>
      <c r="H6" s="322"/>
      <c r="I6" s="322"/>
      <c r="J6" s="322"/>
      <c r="K6" s="898"/>
      <c r="L6" s="900"/>
      <c r="M6" s="896"/>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row>
    <row r="7" spans="1:56">
      <c r="A7" s="287" t="s">
        <v>76</v>
      </c>
      <c r="B7" s="287"/>
      <c r="C7" s="287"/>
      <c r="D7" s="287"/>
      <c r="E7" s="287"/>
      <c r="F7" s="287"/>
      <c r="G7" s="287"/>
      <c r="H7" s="287"/>
      <c r="I7" s="287"/>
      <c r="J7" s="287"/>
      <c r="K7" s="289"/>
      <c r="L7" s="289"/>
      <c r="M7" s="289"/>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row>
    <row r="8" spans="1:56">
      <c r="A8" s="287" t="s">
        <v>189</v>
      </c>
      <c r="B8" s="287"/>
      <c r="C8" s="287"/>
      <c r="D8" s="287"/>
      <c r="E8" s="287"/>
      <c r="F8" s="287"/>
      <c r="G8" s="287"/>
      <c r="H8" s="287"/>
      <c r="I8" s="287"/>
      <c r="J8" s="287"/>
      <c r="K8" s="289"/>
      <c r="L8" s="289"/>
      <c r="M8" s="289"/>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row>
    <row r="9" spans="1:56">
      <c r="A9" s="287" t="s">
        <v>190</v>
      </c>
      <c r="B9" s="287"/>
      <c r="C9" s="287"/>
      <c r="D9" s="287"/>
      <c r="E9" s="287"/>
      <c r="F9" s="287"/>
      <c r="G9" s="287"/>
      <c r="H9" s="287"/>
      <c r="I9" s="287"/>
      <c r="J9" s="287"/>
      <c r="K9" s="289"/>
      <c r="L9" s="289"/>
      <c r="M9" s="289"/>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row>
    <row r="10" spans="1:56">
      <c r="A10" s="306"/>
      <c r="B10" s="306"/>
      <c r="C10" s="306"/>
      <c r="D10" s="306"/>
      <c r="E10" s="306"/>
      <c r="F10" s="307" t="s">
        <v>60</v>
      </c>
      <c r="G10" s="323" t="s">
        <v>110</v>
      </c>
      <c r="H10" s="323" t="s">
        <v>112</v>
      </c>
      <c r="I10" s="323" t="s">
        <v>114</v>
      </c>
      <c r="J10" s="323" t="s">
        <v>191</v>
      </c>
      <c r="K10" s="323" t="s">
        <v>61</v>
      </c>
      <c r="L10" s="323" t="s">
        <v>62</v>
      </c>
      <c r="M10" s="323"/>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row>
    <row r="11" spans="1:56">
      <c r="A11" s="306"/>
      <c r="B11" s="306"/>
      <c r="C11" s="306"/>
      <c r="D11" s="306" t="s">
        <v>63</v>
      </c>
      <c r="E11" s="306"/>
      <c r="F11" s="307" t="s">
        <v>64</v>
      </c>
      <c r="G11" s="324" t="s">
        <v>111</v>
      </c>
      <c r="H11" s="324" t="s">
        <v>113</v>
      </c>
      <c r="I11" s="324" t="s">
        <v>113</v>
      </c>
      <c r="J11" s="324"/>
      <c r="K11" s="324" t="s">
        <v>65</v>
      </c>
      <c r="L11" s="324" t="s">
        <v>66</v>
      </c>
      <c r="M11" s="324" t="s">
        <v>67</v>
      </c>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row>
    <row r="12" spans="1:56" ht="12.75" customHeight="1">
      <c r="A12" s="308"/>
      <c r="B12" s="308"/>
      <c r="C12" s="308"/>
      <c r="D12" s="308"/>
      <c r="E12" s="308"/>
      <c r="F12" s="890" t="str">
        <f>IF('Base Budget'!C30=0,"",'Base Budget'!C30)</f>
        <v/>
      </c>
      <c r="G12" s="890" t="str">
        <f>IF('Base Budget'!E30=0,"",'Base Budget'!E30)</f>
        <v/>
      </c>
      <c r="H12" s="890" t="str">
        <f>'Base Budget'!F30</f>
        <v xml:space="preserve"> </v>
      </c>
      <c r="I12" s="882" t="str">
        <f>'Base Budget'!G30</f>
        <v xml:space="preserve"> </v>
      </c>
      <c r="J12" s="309"/>
      <c r="K12" s="310"/>
      <c r="L12" s="310"/>
      <c r="M12" s="310"/>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row>
    <row r="13" spans="1:56">
      <c r="A13" s="888" t="str">
        <f>IF('Base Budget'!B30=0,"",'Base Budget'!B30)</f>
        <v/>
      </c>
      <c r="B13" s="888"/>
      <c r="C13" s="888"/>
      <c r="D13" s="888"/>
      <c r="E13" s="889"/>
      <c r="F13" s="891"/>
      <c r="G13" s="891"/>
      <c r="H13" s="891"/>
      <c r="I13" s="883"/>
      <c r="J13" s="311" t="str">
        <f>IF('Base Budget'!D30=0,"",'Base Budget'!D30)</f>
        <v/>
      </c>
      <c r="K13" s="312">
        <f>'Base Budget'!H30</f>
        <v>0</v>
      </c>
      <c r="L13" s="312">
        <f>'Base Budget'!I30</f>
        <v>0</v>
      </c>
      <c r="M13" s="312">
        <f>'Base Budget'!J30</f>
        <v>0</v>
      </c>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row>
    <row r="14" spans="1:56">
      <c r="A14" s="308"/>
      <c r="B14" s="308"/>
      <c r="C14" s="308"/>
      <c r="D14" s="308"/>
      <c r="E14" s="308"/>
      <c r="F14" s="890" t="str">
        <f>IF('Base Budget'!C31=0,"",'Base Budget'!C31)</f>
        <v/>
      </c>
      <c r="G14" s="890" t="str">
        <f>IF('Base Budget'!E31=0,"",'Base Budget'!E31)</f>
        <v/>
      </c>
      <c r="H14" s="890" t="str">
        <f>'Base Budget'!F31</f>
        <v xml:space="preserve"> </v>
      </c>
      <c r="I14" s="882" t="str">
        <f>'Base Budget'!G31</f>
        <v xml:space="preserve"> </v>
      </c>
      <c r="J14" s="309"/>
      <c r="K14" s="310"/>
      <c r="L14" s="310"/>
      <c r="M14" s="310"/>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row>
    <row r="15" spans="1:56">
      <c r="A15" s="888" t="str">
        <f>IF('Base Budget'!B31=0,"",'Base Budget'!B31)</f>
        <v/>
      </c>
      <c r="B15" s="888"/>
      <c r="C15" s="888"/>
      <c r="D15" s="888"/>
      <c r="E15" s="889"/>
      <c r="F15" s="891"/>
      <c r="G15" s="891"/>
      <c r="H15" s="891"/>
      <c r="I15" s="883"/>
      <c r="J15" s="311" t="str">
        <f>IF('Base Budget'!D31=0,"",'Base Budget'!D31)</f>
        <v/>
      </c>
      <c r="K15" s="312">
        <f>'Base Budget'!H31</f>
        <v>0</v>
      </c>
      <c r="L15" s="312">
        <f>'Base Budget'!I31</f>
        <v>0</v>
      </c>
      <c r="M15" s="312">
        <f>'Base Budget'!J31</f>
        <v>0</v>
      </c>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row>
    <row r="16" spans="1:56">
      <c r="A16" s="308"/>
      <c r="B16" s="308"/>
      <c r="C16" s="308"/>
      <c r="D16" s="308"/>
      <c r="E16" s="308"/>
      <c r="F16" s="890" t="str">
        <f>IF('Base Budget'!C32=0,"",'Base Budget'!C32)</f>
        <v/>
      </c>
      <c r="G16" s="890" t="str">
        <f>IF('Base Budget'!E32=0,"",'Base Budget'!E32)</f>
        <v/>
      </c>
      <c r="H16" s="890" t="str">
        <f>'Base Budget'!F32</f>
        <v xml:space="preserve"> </v>
      </c>
      <c r="I16" s="882" t="str">
        <f>'Base Budget'!G32</f>
        <v xml:space="preserve"> </v>
      </c>
      <c r="J16" s="309"/>
      <c r="K16" s="310"/>
      <c r="L16" s="310"/>
      <c r="M16" s="310"/>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row>
    <row r="17" spans="1:56">
      <c r="A17" s="888" t="str">
        <f>IF('Base Budget'!B32=0,"",'Base Budget'!B32)</f>
        <v/>
      </c>
      <c r="B17" s="888"/>
      <c r="C17" s="888"/>
      <c r="D17" s="888"/>
      <c r="E17" s="889"/>
      <c r="F17" s="891"/>
      <c r="G17" s="891"/>
      <c r="H17" s="891"/>
      <c r="I17" s="883"/>
      <c r="J17" s="311" t="str">
        <f>IF('Base Budget'!D32=0,"",'Base Budget'!D32)</f>
        <v/>
      </c>
      <c r="K17" s="312">
        <f>'Base Budget'!H32</f>
        <v>0</v>
      </c>
      <c r="L17" s="312">
        <f>'Base Budget'!I32</f>
        <v>0</v>
      </c>
      <c r="M17" s="312">
        <f>'Base Budget'!J32</f>
        <v>0</v>
      </c>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row>
    <row r="18" spans="1:56">
      <c r="A18" s="308"/>
      <c r="B18" s="308"/>
      <c r="C18" s="308"/>
      <c r="D18" s="308"/>
      <c r="E18" s="308"/>
      <c r="F18" s="890" t="str">
        <f>IF('Base Budget'!C33=0,"",'Base Budget'!C33)</f>
        <v/>
      </c>
      <c r="G18" s="890" t="str">
        <f>IF('Base Budget'!E33=0,"",'Base Budget'!E33)</f>
        <v/>
      </c>
      <c r="H18" s="890" t="str">
        <f>'Base Budget'!F33</f>
        <v xml:space="preserve"> </v>
      </c>
      <c r="I18" s="882" t="str">
        <f>'Base Budget'!G33</f>
        <v xml:space="preserve"> </v>
      </c>
      <c r="J18" s="309"/>
      <c r="K18" s="310"/>
      <c r="L18" s="310"/>
      <c r="M18" s="310"/>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row>
    <row r="19" spans="1:56">
      <c r="A19" s="888" t="str">
        <f>IF('Base Budget'!B33=0,"",'Base Budget'!B33)</f>
        <v/>
      </c>
      <c r="B19" s="888"/>
      <c r="C19" s="888"/>
      <c r="D19" s="888"/>
      <c r="E19" s="889"/>
      <c r="F19" s="891"/>
      <c r="G19" s="891"/>
      <c r="H19" s="891"/>
      <c r="I19" s="883"/>
      <c r="J19" s="311" t="str">
        <f>IF('Base Budget'!D33=0,"",'Base Budget'!D33)</f>
        <v/>
      </c>
      <c r="K19" s="312">
        <f>'Base Budget'!H33</f>
        <v>0</v>
      </c>
      <c r="L19" s="312">
        <f>'Base Budget'!I33</f>
        <v>0</v>
      </c>
      <c r="M19" s="312">
        <f>'Base Budget'!J33</f>
        <v>0</v>
      </c>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row>
    <row r="20" spans="1:56">
      <c r="A20" s="308"/>
      <c r="B20" s="308"/>
      <c r="C20" s="308"/>
      <c r="D20" s="308"/>
      <c r="E20" s="308"/>
      <c r="F20" s="890" t="str">
        <f>IF('Base Budget'!C34=0,"",'Base Budget'!C34)</f>
        <v/>
      </c>
      <c r="G20" s="890" t="str">
        <f>IF('Base Budget'!E34=0,"",'Base Budget'!E34)</f>
        <v/>
      </c>
      <c r="H20" s="890" t="str">
        <f>'Base Budget'!F34</f>
        <v xml:space="preserve"> </v>
      </c>
      <c r="I20" s="882" t="str">
        <f>'Base Budget'!G34</f>
        <v xml:space="preserve"> </v>
      </c>
      <c r="J20" s="309"/>
      <c r="K20" s="310"/>
      <c r="L20" s="310"/>
      <c r="M20" s="310"/>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row>
    <row r="21" spans="1:56">
      <c r="A21" s="888" t="str">
        <f>IF('Base Budget'!B34=0,"",'Base Budget'!B34)</f>
        <v/>
      </c>
      <c r="B21" s="888"/>
      <c r="C21" s="888"/>
      <c r="D21" s="888"/>
      <c r="E21" s="889"/>
      <c r="F21" s="891"/>
      <c r="G21" s="891"/>
      <c r="H21" s="891"/>
      <c r="I21" s="883"/>
      <c r="J21" s="311" t="str">
        <f>IF('Base Budget'!D34=0,"",'Base Budget'!D34)</f>
        <v/>
      </c>
      <c r="K21" s="312">
        <f>'Base Budget'!H34</f>
        <v>0</v>
      </c>
      <c r="L21" s="312">
        <f>'Base Budget'!I34</f>
        <v>0</v>
      </c>
      <c r="M21" s="312">
        <f>'Base Budget'!J34</f>
        <v>0</v>
      </c>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row>
    <row r="22" spans="1:56">
      <c r="A22" s="308"/>
      <c r="B22" s="308"/>
      <c r="C22" s="308"/>
      <c r="D22" s="308"/>
      <c r="E22" s="308"/>
      <c r="F22" s="890" t="str">
        <f>IF('Base Budget'!C35=0,"",'Base Budget'!C35)</f>
        <v/>
      </c>
      <c r="G22" s="890" t="str">
        <f>IF('Base Budget'!E35=0,"",'Base Budget'!E35)</f>
        <v/>
      </c>
      <c r="H22" s="890" t="str">
        <f>'Base Budget'!F35</f>
        <v xml:space="preserve"> </v>
      </c>
      <c r="I22" s="882" t="str">
        <f>'Base Budget'!G35</f>
        <v xml:space="preserve"> </v>
      </c>
      <c r="J22" s="309"/>
      <c r="K22" s="310"/>
      <c r="L22" s="310"/>
      <c r="M22" s="310"/>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row>
    <row r="23" spans="1:56">
      <c r="A23" s="888" t="str">
        <f>IF('Base Budget'!B35=0,"",'Base Budget'!B35)</f>
        <v/>
      </c>
      <c r="B23" s="888"/>
      <c r="C23" s="888"/>
      <c r="D23" s="888"/>
      <c r="E23" s="889"/>
      <c r="F23" s="891"/>
      <c r="G23" s="891"/>
      <c r="H23" s="891"/>
      <c r="I23" s="883"/>
      <c r="J23" s="311" t="str">
        <f>IF('Base Budget'!D35=0,"",'Base Budget'!D35)</f>
        <v/>
      </c>
      <c r="K23" s="312">
        <f>'Base Budget'!H35</f>
        <v>0</v>
      </c>
      <c r="L23" s="312">
        <f>'Base Budget'!I35</f>
        <v>0</v>
      </c>
      <c r="M23" s="312">
        <f>'Base Budget'!J35</f>
        <v>0</v>
      </c>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row>
    <row r="24" spans="1:56">
      <c r="A24" s="308"/>
      <c r="B24" s="308"/>
      <c r="C24" s="308"/>
      <c r="D24" s="308"/>
      <c r="E24" s="308"/>
      <c r="F24" s="890"/>
      <c r="G24" s="890"/>
      <c r="H24" s="890"/>
      <c r="I24" s="882"/>
      <c r="J24" s="884"/>
      <c r="K24" s="310"/>
      <c r="L24" s="310"/>
      <c r="M24" s="310"/>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row>
    <row r="25" spans="1:56">
      <c r="A25" s="888"/>
      <c r="B25" s="888"/>
      <c r="C25" s="888"/>
      <c r="D25" s="888"/>
      <c r="E25" s="889"/>
      <c r="F25" s="891"/>
      <c r="G25" s="891"/>
      <c r="H25" s="891"/>
      <c r="I25" s="883"/>
      <c r="J25" s="885"/>
      <c r="K25" s="312"/>
      <c r="L25" s="312"/>
      <c r="M25" s="312"/>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row>
    <row r="26" spans="1:56">
      <c r="A26" s="308"/>
      <c r="B26" s="308"/>
      <c r="C26" s="308"/>
      <c r="D26" s="308"/>
      <c r="E26" s="308"/>
      <c r="F26" s="890"/>
      <c r="G26" s="890"/>
      <c r="H26" s="890"/>
      <c r="I26" s="882"/>
      <c r="J26" s="884"/>
      <c r="K26" s="310"/>
      <c r="L26" s="310"/>
      <c r="M26" s="310"/>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row>
    <row r="27" spans="1:56">
      <c r="A27" s="888"/>
      <c r="B27" s="888"/>
      <c r="C27" s="888"/>
      <c r="D27" s="888"/>
      <c r="E27" s="889"/>
      <c r="F27" s="891"/>
      <c r="G27" s="891"/>
      <c r="H27" s="891"/>
      <c r="I27" s="883"/>
      <c r="J27" s="885"/>
      <c r="K27" s="312"/>
      <c r="L27" s="312"/>
      <c r="M27" s="312"/>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row>
    <row r="28" spans="1:56">
      <c r="A28" s="308"/>
      <c r="B28" s="308"/>
      <c r="C28" s="308"/>
      <c r="D28" s="308"/>
      <c r="E28" s="308"/>
      <c r="F28" s="890"/>
      <c r="G28" s="890"/>
      <c r="H28" s="890"/>
      <c r="I28" s="882"/>
      <c r="J28" s="884"/>
      <c r="K28" s="310"/>
      <c r="L28" s="310"/>
      <c r="M28" s="310"/>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row>
    <row r="29" spans="1:56" ht="13.8" thickBot="1">
      <c r="A29" s="888"/>
      <c r="B29" s="888"/>
      <c r="C29" s="888"/>
      <c r="D29" s="888"/>
      <c r="E29" s="889"/>
      <c r="F29" s="891"/>
      <c r="G29" s="891"/>
      <c r="H29" s="891"/>
      <c r="I29" s="883"/>
      <c r="J29" s="885"/>
      <c r="K29" s="312"/>
      <c r="L29" s="312"/>
      <c r="M29" s="312"/>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row>
    <row r="30" spans="1:56">
      <c r="A30" s="308"/>
      <c r="B30" s="308"/>
      <c r="C30" s="308"/>
      <c r="D30" s="308"/>
      <c r="E30" s="308"/>
      <c r="F30" s="308"/>
      <c r="G30" s="308"/>
      <c r="H30" s="308"/>
      <c r="I30" s="313"/>
      <c r="J30" s="290"/>
      <c r="K30" s="314"/>
      <c r="L30" s="314"/>
      <c r="M30" s="314"/>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row>
    <row r="31" spans="1:56" ht="13.8" thickBot="1">
      <c r="A31" s="315"/>
      <c r="B31" s="315"/>
      <c r="C31" s="315"/>
      <c r="D31" s="315"/>
      <c r="E31" s="315"/>
      <c r="F31" s="315"/>
      <c r="G31" s="315" t="s">
        <v>68</v>
      </c>
      <c r="H31" s="315"/>
      <c r="I31" s="316"/>
      <c r="J31" s="316"/>
      <c r="K31" s="317">
        <f>SUMIF(K13:K29,"&gt;1",K13:K29)</f>
        <v>0</v>
      </c>
      <c r="L31" s="317">
        <f>SUMIF(L13:L29,"&gt;1",L13:L29)</f>
        <v>0</v>
      </c>
      <c r="M31" s="317">
        <f>SUMIF(M13:M29,"&gt;1",M13:M29)</f>
        <v>0</v>
      </c>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row>
    <row r="32" spans="1:56">
      <c r="A32" s="318" t="s">
        <v>69</v>
      </c>
      <c r="B32" s="319"/>
      <c r="C32" s="319"/>
      <c r="D32" s="319"/>
      <c r="E32" s="319"/>
      <c r="F32" s="319"/>
      <c r="G32" s="319"/>
      <c r="H32" s="319"/>
      <c r="I32" s="319"/>
      <c r="J32" s="287"/>
      <c r="K32" s="303"/>
      <c r="L32" s="303"/>
      <c r="M32" s="320"/>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row>
    <row r="33" spans="1:56">
      <c r="A33" s="306"/>
      <c r="B33" s="306"/>
      <c r="C33" s="306"/>
      <c r="D33" s="306"/>
      <c r="E33" s="306"/>
      <c r="F33" s="306"/>
      <c r="G33" s="306"/>
      <c r="H33" s="306"/>
      <c r="I33" s="306"/>
      <c r="J33" s="306"/>
      <c r="K33" s="306"/>
      <c r="L33" s="306"/>
      <c r="M33" s="321"/>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row>
    <row r="34" spans="1:56" ht="9.75" customHeight="1">
      <c r="A34" s="306"/>
      <c r="B34" s="306"/>
      <c r="C34" s="306"/>
      <c r="D34" s="306"/>
      <c r="E34" s="306"/>
      <c r="F34" s="306"/>
      <c r="G34" s="306"/>
      <c r="H34" s="306"/>
      <c r="I34" s="306"/>
      <c r="J34" s="306"/>
      <c r="K34" s="306"/>
      <c r="L34" s="306"/>
      <c r="M34" s="32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row>
    <row r="35" spans="1:56">
      <c r="A35" s="318" t="s">
        <v>77</v>
      </c>
      <c r="B35" s="319"/>
      <c r="C35" s="319"/>
      <c r="D35" s="319"/>
      <c r="E35" s="319"/>
      <c r="F35" s="319"/>
      <c r="G35" s="319"/>
      <c r="H35" s="319"/>
      <c r="I35" s="319"/>
      <c r="J35" s="319"/>
      <c r="K35" s="319"/>
      <c r="L35" s="319"/>
      <c r="M35" s="310"/>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row>
    <row r="36" spans="1:56">
      <c r="A36" s="306"/>
      <c r="B36" s="306"/>
      <c r="C36" s="306"/>
      <c r="D36" s="306"/>
      <c r="E36" s="306"/>
      <c r="F36" s="306"/>
      <c r="G36" s="306"/>
      <c r="H36" s="306"/>
      <c r="I36" s="306"/>
      <c r="J36" s="306"/>
      <c r="K36" s="306"/>
      <c r="L36" s="306"/>
      <c r="M36" s="32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row>
    <row r="37" spans="1:56" ht="5.25" customHeight="1">
      <c r="A37" s="306"/>
      <c r="B37" s="306"/>
      <c r="C37" s="306"/>
      <c r="D37" s="306"/>
      <c r="E37" s="306"/>
      <c r="F37" s="306"/>
      <c r="G37" s="306"/>
      <c r="H37" s="306"/>
      <c r="I37" s="306"/>
      <c r="J37" s="306"/>
      <c r="K37" s="306"/>
      <c r="L37" s="306"/>
      <c r="M37" s="312"/>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row>
    <row r="38" spans="1:56">
      <c r="A38" s="318" t="s">
        <v>78</v>
      </c>
      <c r="B38" s="319"/>
      <c r="C38" s="319"/>
      <c r="D38" s="319"/>
      <c r="E38" s="319"/>
      <c r="F38" s="319"/>
      <c r="G38" s="319"/>
      <c r="H38" s="319"/>
      <c r="I38" s="319"/>
      <c r="J38" s="319"/>
      <c r="K38" s="319"/>
      <c r="L38" s="319"/>
      <c r="M38" s="310"/>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row>
    <row r="39" spans="1:56" ht="6" customHeight="1">
      <c r="A39" s="306"/>
      <c r="B39" s="306"/>
      <c r="C39" s="306"/>
      <c r="D39" s="306"/>
      <c r="E39" s="306"/>
      <c r="F39" s="306"/>
      <c r="G39" s="306"/>
      <c r="H39" s="306"/>
      <c r="I39" s="306"/>
      <c r="J39" s="306"/>
      <c r="K39" s="306"/>
      <c r="L39" s="306"/>
      <c r="M39" s="312"/>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row>
    <row r="40" spans="1:56" ht="5.25" customHeight="1">
      <c r="A40" s="306"/>
      <c r="B40" s="306"/>
      <c r="C40" s="306"/>
      <c r="D40" s="306"/>
      <c r="E40" s="306"/>
      <c r="F40" s="306"/>
      <c r="G40" s="306"/>
      <c r="H40" s="306"/>
      <c r="I40" s="306"/>
      <c r="J40" s="306"/>
      <c r="K40" s="306"/>
      <c r="L40" s="306"/>
      <c r="M40" s="312"/>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row>
    <row r="41" spans="1:56" ht="12" customHeight="1">
      <c r="A41" s="306"/>
      <c r="B41" s="306"/>
      <c r="C41" s="306"/>
      <c r="D41" s="306"/>
      <c r="E41" s="306"/>
      <c r="F41" s="306"/>
      <c r="G41" s="306"/>
      <c r="H41" s="306"/>
      <c r="I41" s="306"/>
      <c r="J41" s="306"/>
      <c r="K41" s="306"/>
      <c r="L41" s="306"/>
      <c r="M41" s="32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row>
    <row r="42" spans="1:56" hidden="1">
      <c r="A42" s="306"/>
      <c r="B42" s="306"/>
      <c r="C42" s="306"/>
      <c r="D42" s="306"/>
      <c r="E42" s="306"/>
      <c r="F42" s="306"/>
      <c r="G42" s="306"/>
      <c r="H42" s="306"/>
      <c r="I42" s="306"/>
      <c r="J42" s="306"/>
      <c r="K42" s="306"/>
      <c r="L42" s="306"/>
      <c r="M42" s="312"/>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row>
    <row r="43" spans="1:56" ht="0.75" customHeight="1">
      <c r="A43" s="306"/>
      <c r="B43" s="306"/>
      <c r="C43" s="306"/>
      <c r="D43" s="306"/>
      <c r="E43" s="306"/>
      <c r="F43" s="306"/>
      <c r="G43" s="306"/>
      <c r="H43" s="306"/>
      <c r="I43" s="306"/>
      <c r="J43" s="306"/>
      <c r="K43" s="306"/>
      <c r="L43" s="306"/>
      <c r="M43" s="312"/>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row>
    <row r="44" spans="1:56" ht="0.75" customHeight="1">
      <c r="A44" s="306"/>
      <c r="B44" s="306"/>
      <c r="C44" s="306"/>
      <c r="D44" s="306"/>
      <c r="E44" s="306"/>
      <c r="F44" s="306"/>
      <c r="G44" s="306"/>
      <c r="H44" s="306"/>
      <c r="I44" s="306"/>
      <c r="J44" s="306"/>
      <c r="K44" s="306"/>
      <c r="L44" s="306"/>
      <c r="M44" s="312"/>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row>
    <row r="45" spans="1:56">
      <c r="A45" s="318" t="s">
        <v>72</v>
      </c>
      <c r="B45" s="319"/>
      <c r="C45" s="319"/>
      <c r="D45" s="319"/>
      <c r="E45" s="319"/>
      <c r="F45" s="319"/>
      <c r="G45" s="319"/>
      <c r="H45" s="319"/>
      <c r="I45" s="319"/>
      <c r="J45" s="319"/>
      <c r="K45" s="319"/>
      <c r="L45" s="319"/>
      <c r="M45" s="32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row>
    <row r="46" spans="1:56" ht="4.5" customHeight="1">
      <c r="A46" s="306"/>
      <c r="B46" s="306"/>
      <c r="C46" s="306"/>
      <c r="D46" s="306"/>
      <c r="E46" s="306"/>
      <c r="F46" s="306"/>
      <c r="G46" s="306"/>
      <c r="H46" s="306"/>
      <c r="I46" s="306"/>
      <c r="J46" s="306"/>
      <c r="K46" s="306"/>
      <c r="L46" s="306"/>
      <c r="M46" s="312"/>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row>
    <row r="47" spans="1:56">
      <c r="A47" s="326" t="s">
        <v>186</v>
      </c>
      <c r="B47" s="327"/>
      <c r="C47" s="327"/>
      <c r="D47" s="327"/>
      <c r="E47" s="327"/>
      <c r="F47" s="318"/>
      <c r="G47" s="319"/>
      <c r="H47" s="319"/>
      <c r="I47" s="319"/>
      <c r="J47" s="319"/>
      <c r="K47" s="319"/>
      <c r="L47" s="319"/>
      <c r="M47" s="310"/>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row>
    <row r="48" spans="1:56">
      <c r="A48" s="326" t="s">
        <v>187</v>
      </c>
      <c r="B48" s="327"/>
      <c r="C48" s="327"/>
      <c r="D48" s="327"/>
      <c r="E48" s="327"/>
      <c r="F48" s="318"/>
      <c r="G48" s="319"/>
      <c r="H48" s="319"/>
      <c r="I48" s="319"/>
      <c r="J48" s="319"/>
      <c r="K48" s="319"/>
      <c r="L48" s="319"/>
      <c r="M48" s="310"/>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row>
    <row r="49" spans="1:56">
      <c r="A49" s="318" t="s">
        <v>79</v>
      </c>
      <c r="B49" s="319"/>
      <c r="C49" s="319"/>
      <c r="D49" s="319"/>
      <c r="E49" s="319"/>
      <c r="F49" s="319"/>
      <c r="G49" s="319"/>
      <c r="H49" s="319"/>
      <c r="I49" s="319"/>
      <c r="J49" s="319"/>
      <c r="K49" s="319"/>
      <c r="L49" s="319"/>
      <c r="M49" s="32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row>
    <row r="50" spans="1:56">
      <c r="A50" s="306"/>
      <c r="B50" s="306"/>
      <c r="C50" s="306"/>
      <c r="D50" s="306"/>
      <c r="E50" s="306"/>
      <c r="F50" s="306"/>
      <c r="G50" s="306"/>
      <c r="H50" s="306"/>
      <c r="I50" s="306"/>
      <c r="J50" s="306"/>
      <c r="K50" s="306"/>
      <c r="L50" s="306"/>
      <c r="M50" s="32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row>
    <row r="51" spans="1:56">
      <c r="A51" s="318" t="s">
        <v>80</v>
      </c>
      <c r="B51" s="319"/>
      <c r="C51" s="319"/>
      <c r="D51" s="319"/>
      <c r="E51" s="319"/>
      <c r="F51" s="319"/>
      <c r="G51" s="319"/>
      <c r="H51" s="319"/>
      <c r="I51" s="319"/>
      <c r="J51" s="319"/>
      <c r="K51" s="319"/>
      <c r="L51" s="319"/>
      <c r="M51" s="32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row>
    <row r="52" spans="1:56">
      <c r="A52" s="286"/>
      <c r="B52" s="287"/>
      <c r="C52" s="287"/>
      <c r="D52" s="287"/>
      <c r="E52" s="287"/>
      <c r="F52" s="287"/>
      <c r="G52" s="287"/>
      <c r="H52" s="287"/>
      <c r="I52" s="287"/>
      <c r="J52" s="287"/>
      <c r="K52" s="287"/>
      <c r="L52" s="287"/>
      <c r="M52" s="328"/>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row>
    <row r="53" spans="1:56">
      <c r="A53" s="286"/>
      <c r="B53" s="287"/>
      <c r="C53" s="287"/>
      <c r="D53" s="287"/>
      <c r="E53" s="287"/>
      <c r="F53" s="287"/>
      <c r="G53" s="287"/>
      <c r="H53" s="287"/>
      <c r="I53" s="287"/>
      <c r="J53" s="287"/>
      <c r="K53" s="287"/>
      <c r="L53" s="287"/>
      <c r="M53" s="328"/>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row>
    <row r="54" spans="1:56">
      <c r="A54" s="286"/>
      <c r="B54" s="287"/>
      <c r="C54" s="287"/>
      <c r="D54" s="287"/>
      <c r="E54" s="287"/>
      <c r="F54" s="287"/>
      <c r="G54" s="287"/>
      <c r="H54" s="287"/>
      <c r="I54" s="287"/>
      <c r="J54" s="287"/>
      <c r="K54" s="287"/>
      <c r="L54" s="287"/>
      <c r="M54" s="328"/>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row>
    <row r="55" spans="1:56" hidden="1">
      <c r="A55" s="286"/>
      <c r="B55" s="287"/>
      <c r="C55" s="287"/>
      <c r="D55" s="287"/>
      <c r="E55" s="287"/>
      <c r="F55" s="287"/>
      <c r="G55" s="287"/>
      <c r="H55" s="287"/>
      <c r="I55" s="287"/>
      <c r="J55" s="287"/>
      <c r="K55" s="287"/>
      <c r="L55" s="287"/>
      <c r="M55" s="328"/>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row>
    <row r="56" spans="1:56" ht="1.5" customHeight="1">
      <c r="A56" s="286"/>
      <c r="B56" s="287"/>
      <c r="C56" s="287"/>
      <c r="D56" s="287"/>
      <c r="E56" s="287"/>
      <c r="F56" s="287"/>
      <c r="G56" s="287"/>
      <c r="H56" s="287"/>
      <c r="I56" s="287"/>
      <c r="J56" s="287"/>
      <c r="K56" s="287"/>
      <c r="L56" s="287"/>
      <c r="M56" s="328"/>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row>
    <row r="57" spans="1:56" hidden="1">
      <c r="A57" s="286"/>
      <c r="B57" s="287"/>
      <c r="C57" s="287"/>
      <c r="D57" s="287"/>
      <c r="E57" s="287"/>
      <c r="F57" s="287"/>
      <c r="G57" s="287"/>
      <c r="H57" s="287"/>
      <c r="I57" s="287"/>
      <c r="J57" s="287"/>
      <c r="K57" s="287"/>
      <c r="L57" s="287"/>
      <c r="M57" s="328"/>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row>
    <row r="58" spans="1:56">
      <c r="A58" s="306"/>
      <c r="B58" s="306"/>
      <c r="C58" s="306"/>
      <c r="D58" s="306"/>
      <c r="E58" s="306"/>
      <c r="F58" s="306"/>
      <c r="G58" s="306"/>
      <c r="H58" s="306"/>
      <c r="I58" s="306"/>
      <c r="J58" s="306"/>
      <c r="K58" s="306"/>
      <c r="L58" s="306"/>
      <c r="M58" s="312"/>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row>
    <row r="59" spans="1:56" ht="16.5" customHeight="1" thickBot="1">
      <c r="A59" s="871" t="s">
        <v>95</v>
      </c>
      <c r="B59" s="871"/>
      <c r="C59" s="871"/>
      <c r="D59" s="871"/>
      <c r="E59" s="871"/>
      <c r="F59" s="871"/>
      <c r="G59" s="871"/>
      <c r="H59" s="872" t="s">
        <v>101</v>
      </c>
      <c r="I59" s="873"/>
      <c r="J59" s="873"/>
      <c r="K59" s="874"/>
      <c r="L59" s="875"/>
      <c r="M59" s="876"/>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row>
    <row r="60" spans="1:56" ht="18.75" customHeight="1" thickBot="1">
      <c r="A60" s="877" t="s">
        <v>94</v>
      </c>
      <c r="B60" s="877"/>
      <c r="C60" s="877"/>
      <c r="D60" s="877"/>
      <c r="E60" s="877"/>
      <c r="F60" s="877"/>
      <c r="G60" s="877"/>
      <c r="H60" s="877"/>
      <c r="I60" s="877"/>
      <c r="J60" s="329"/>
      <c r="K60" s="287"/>
      <c r="L60" s="878">
        <f>SUM(M30:M58)+L59</f>
        <v>0</v>
      </c>
      <c r="M60" s="879"/>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row>
    <row r="61" spans="1:56" ht="18" customHeight="1" thickBot="1">
      <c r="A61" s="871" t="s">
        <v>95</v>
      </c>
      <c r="B61" s="871"/>
      <c r="C61" s="871"/>
      <c r="D61" s="871"/>
      <c r="E61" s="871"/>
      <c r="F61" s="871"/>
      <c r="G61" s="330"/>
      <c r="H61" s="872" t="s">
        <v>100</v>
      </c>
      <c r="I61" s="873"/>
      <c r="J61" s="873"/>
      <c r="K61" s="874"/>
      <c r="L61" s="880"/>
      <c r="M61" s="881"/>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row>
    <row r="62" spans="1:56" ht="20.25" customHeight="1" thickBot="1">
      <c r="A62" s="886" t="s">
        <v>96</v>
      </c>
      <c r="B62" s="886"/>
      <c r="C62" s="886"/>
      <c r="D62" s="886"/>
      <c r="E62" s="886"/>
      <c r="F62" s="886"/>
      <c r="G62" s="886"/>
      <c r="H62" s="331"/>
      <c r="I62" s="331"/>
      <c r="J62" s="331"/>
      <c r="K62" s="331"/>
      <c r="L62" s="878">
        <f>+L60+L61</f>
        <v>0</v>
      </c>
      <c r="M62" s="879"/>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row>
    <row r="63" spans="1:56" ht="18.75" customHeight="1">
      <c r="A63" s="887" t="s">
        <v>97</v>
      </c>
      <c r="B63" s="887"/>
      <c r="C63" s="887"/>
      <c r="D63" s="887"/>
      <c r="E63" s="887"/>
      <c r="F63" s="887"/>
      <c r="G63" s="332"/>
      <c r="H63" s="332"/>
      <c r="I63" s="332"/>
      <c r="J63" s="332"/>
      <c r="K63" s="332"/>
      <c r="L63" s="332"/>
      <c r="M63" s="333"/>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row>
    <row r="64" spans="1:56">
      <c r="A64" s="287" t="s">
        <v>188</v>
      </c>
      <c r="B64" s="287"/>
      <c r="C64" s="287"/>
      <c r="D64" s="287"/>
      <c r="E64" s="287"/>
      <c r="F64" s="287"/>
      <c r="G64" s="870" t="s">
        <v>81</v>
      </c>
      <c r="H64" s="870"/>
      <c r="I64" s="287"/>
      <c r="J64" s="287"/>
      <c r="K64" s="287"/>
      <c r="L64" s="287"/>
      <c r="M64" s="286"/>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row>
    <row r="65" spans="1:56">
      <c r="A65" s="306"/>
      <c r="B65" s="306"/>
      <c r="C65" s="306"/>
      <c r="D65" s="306"/>
      <c r="E65" s="306"/>
      <c r="F65" s="306"/>
      <c r="G65" s="306"/>
      <c r="H65" s="306"/>
      <c r="I65" s="306"/>
      <c r="J65" s="306"/>
      <c r="K65" s="306"/>
      <c r="L65" s="306"/>
      <c r="M65" s="334" t="s">
        <v>75</v>
      </c>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row>
    <row r="66" spans="1:56">
      <c r="A66" s="285"/>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row>
    <row r="67" spans="1:56">
      <c r="A67" s="285"/>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row>
    <row r="68" spans="1:56">
      <c r="A68" s="285"/>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row>
    <row r="69" spans="1:56">
      <c r="A69" s="285"/>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row>
    <row r="70" spans="1:56">
      <c r="A70" s="285"/>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row>
    <row r="71" spans="1:56">
      <c r="A71" s="285"/>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row>
    <row r="72" spans="1:56">
      <c r="A72" s="285"/>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row>
    <row r="73" spans="1:56">
      <c r="A73" s="285"/>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row>
    <row r="74" spans="1:56">
      <c r="A74" s="285"/>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row>
    <row r="75" spans="1:56">
      <c r="A75" s="285"/>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row>
    <row r="76" spans="1:56">
      <c r="A76" s="285"/>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row>
    <row r="77" spans="1:56">
      <c r="A77" s="285"/>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row>
    <row r="78" spans="1:56">
      <c r="A78" s="285"/>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row>
    <row r="79" spans="1:56">
      <c r="A79" s="285"/>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row>
    <row r="80" spans="1:56">
      <c r="A80" s="285"/>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row>
    <row r="81" spans="1:55">
      <c r="A81" s="285"/>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row>
    <row r="82" spans="1:55">
      <c r="A82" s="285"/>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row>
    <row r="83" spans="1:55">
      <c r="A83" s="285"/>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row>
    <row r="84" spans="1:55">
      <c r="A84" s="285"/>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row>
    <row r="85" spans="1:55">
      <c r="A85" s="285"/>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row>
    <row r="86" spans="1:55">
      <c r="A86" s="285"/>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row>
    <row r="87" spans="1:55">
      <c r="A87" s="285"/>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row>
    <row r="88" spans="1:55">
      <c r="A88" s="285"/>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row>
    <row r="89" spans="1:55">
      <c r="A89" s="285"/>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row>
    <row r="90" spans="1:55">
      <c r="A90" s="285"/>
      <c r="B90" s="285"/>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row>
    <row r="91" spans="1:55">
      <c r="A91" s="285"/>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row>
    <row r="92" spans="1:55">
      <c r="A92" s="285"/>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row>
    <row r="93" spans="1:55">
      <c r="A93" s="285"/>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row>
    <row r="94" spans="1:55">
      <c r="A94" s="285"/>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row>
    <row r="95" spans="1:55">
      <c r="A95" s="285"/>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row>
    <row r="96" spans="1:55">
      <c r="A96" s="285"/>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row>
    <row r="97" spans="1:55">
      <c r="A97" s="285"/>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row>
    <row r="98" spans="1:55">
      <c r="A98" s="285"/>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row>
    <row r="99" spans="1:55">
      <c r="A99" s="285"/>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row>
    <row r="100" spans="1:55">
      <c r="A100" s="285"/>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row>
    <row r="101" spans="1:55">
      <c r="A101" s="285"/>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row>
    <row r="102" spans="1:55">
      <c r="A102" s="285"/>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row>
    <row r="103" spans="1:55">
      <c r="A103" s="285"/>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row>
    <row r="104" spans="1:55">
      <c r="A104" s="285"/>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row>
    <row r="105" spans="1:55">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row>
    <row r="106" spans="1:55">
      <c r="A106" s="285"/>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row>
    <row r="107" spans="1:55">
      <c r="A107" s="285"/>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row>
    <row r="108" spans="1:55">
      <c r="A108" s="285"/>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row>
    <row r="109" spans="1:55">
      <c r="A109" s="285"/>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row>
    <row r="110" spans="1:55">
      <c r="A110" s="285"/>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row>
    <row r="111" spans="1:55">
      <c r="A111" s="285"/>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row>
    <row r="112" spans="1:55">
      <c r="A112" s="285"/>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row>
    <row r="113" spans="1:55">
      <c r="A113" s="28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row>
    <row r="114" spans="1:55">
      <c r="A114" s="285"/>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row>
    <row r="115" spans="1:55">
      <c r="A115" s="285"/>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row>
    <row r="116" spans="1:55">
      <c r="A116" s="285"/>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row>
    <row r="117" spans="1:55">
      <c r="A117" s="285"/>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row>
    <row r="118" spans="1:55">
      <c r="A118" s="285"/>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row>
    <row r="119" spans="1:55">
      <c r="A119" s="285"/>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row>
    <row r="120" spans="1:55">
      <c r="A120" s="285"/>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row>
  </sheetData>
  <mergeCells count="65">
    <mergeCell ref="F12:F13"/>
    <mergeCell ref="G12:G13"/>
    <mergeCell ref="H12:H13"/>
    <mergeCell ref="I12:I13"/>
    <mergeCell ref="A13:E13"/>
    <mergeCell ref="E3:I3"/>
    <mergeCell ref="K3:M3"/>
    <mergeCell ref="M4:M6"/>
    <mergeCell ref="K5:K6"/>
    <mergeCell ref="L5:L6"/>
    <mergeCell ref="F16:F17"/>
    <mergeCell ref="G16:G17"/>
    <mergeCell ref="H16:H17"/>
    <mergeCell ref="I16:I17"/>
    <mergeCell ref="A17:E17"/>
    <mergeCell ref="F14:F15"/>
    <mergeCell ref="G14:G15"/>
    <mergeCell ref="H14:H15"/>
    <mergeCell ref="I14:I15"/>
    <mergeCell ref="A15:E15"/>
    <mergeCell ref="F20:F21"/>
    <mergeCell ref="G20:G21"/>
    <mergeCell ref="H20:H21"/>
    <mergeCell ref="I20:I21"/>
    <mergeCell ref="A21:E21"/>
    <mergeCell ref="F18:F19"/>
    <mergeCell ref="G18:G19"/>
    <mergeCell ref="H18:H19"/>
    <mergeCell ref="I18:I19"/>
    <mergeCell ref="A19:E19"/>
    <mergeCell ref="F22:F23"/>
    <mergeCell ref="G22:G23"/>
    <mergeCell ref="H22:H23"/>
    <mergeCell ref="I22:I23"/>
    <mergeCell ref="A23:E23"/>
    <mergeCell ref="J24:J25"/>
    <mergeCell ref="A25:E25"/>
    <mergeCell ref="F26:F27"/>
    <mergeCell ref="G26:G27"/>
    <mergeCell ref="H26:H27"/>
    <mergeCell ref="I26:I27"/>
    <mergeCell ref="J26:J27"/>
    <mergeCell ref="A27:E27"/>
    <mergeCell ref="F24:F25"/>
    <mergeCell ref="G24:G25"/>
    <mergeCell ref="H24:H25"/>
    <mergeCell ref="I24:I25"/>
    <mergeCell ref="I28:I29"/>
    <mergeCell ref="J28:J29"/>
    <mergeCell ref="A62:G62"/>
    <mergeCell ref="L62:M62"/>
    <mergeCell ref="A63:F63"/>
    <mergeCell ref="A29:E29"/>
    <mergeCell ref="F28:F29"/>
    <mergeCell ref="G28:G29"/>
    <mergeCell ref="H28:H29"/>
    <mergeCell ref="G64:H64"/>
    <mergeCell ref="A59:G59"/>
    <mergeCell ref="H59:K59"/>
    <mergeCell ref="L59:M59"/>
    <mergeCell ref="A60:I60"/>
    <mergeCell ref="L60:M60"/>
    <mergeCell ref="A61:F61"/>
    <mergeCell ref="H61:K61"/>
    <mergeCell ref="L61:M6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59"/>
  <sheetViews>
    <sheetView showGridLines="0" zoomScale="85" zoomScaleNormal="80" zoomScaleSheetLayoutView="85" workbookViewId="0">
      <selection activeCell="P11" sqref="P11"/>
    </sheetView>
  </sheetViews>
  <sheetFormatPr defaultColWidth="10.33203125" defaultRowHeight="10.199999999999999"/>
  <cols>
    <col min="1" max="1" width="6.5546875" style="9" customWidth="1"/>
    <col min="2" max="2" width="2.33203125" style="9" customWidth="1"/>
    <col min="3" max="3" width="3.109375" style="9" customWidth="1"/>
    <col min="4" max="4" width="2.33203125" style="9" customWidth="1"/>
    <col min="5" max="5" width="17.88671875" style="9" customWidth="1"/>
    <col min="6" max="6" width="16.109375" style="9" customWidth="1"/>
    <col min="7" max="8" width="1.44140625" style="9" customWidth="1"/>
    <col min="9" max="12" width="16.109375" style="9" customWidth="1"/>
    <col min="13" max="13" width="1.44140625" style="9" customWidth="1"/>
    <col min="14" max="14" width="12.5546875" style="9" customWidth="1"/>
    <col min="15" max="15" width="1.44140625" style="9" customWidth="1"/>
    <col min="16" max="16" width="4.88671875" style="9" customWidth="1"/>
    <col min="17" max="17" width="2.33203125" style="9" customWidth="1"/>
    <col min="18" max="18" width="3.109375" style="9" customWidth="1"/>
    <col min="19" max="19" width="2.33203125" style="9" customWidth="1"/>
    <col min="20" max="20" width="13.44140625" style="9" customWidth="1"/>
    <col min="21" max="21" width="10" style="9" customWidth="1"/>
    <col min="22" max="22" width="13.44140625" style="9" customWidth="1"/>
    <col min="23" max="23" width="12.5546875" style="9" customWidth="1"/>
    <col min="24" max="26" width="5.6640625" style="9" customWidth="1"/>
    <col min="27" max="28" width="13.44140625" style="9" customWidth="1"/>
    <col min="29" max="29" width="12.5546875" style="9" customWidth="1"/>
    <col min="30" max="30" width="1.44140625" style="9" customWidth="1"/>
    <col min="31" max="31" width="4.88671875" style="9" customWidth="1"/>
    <col min="32" max="32" width="2.33203125" style="9" customWidth="1"/>
    <col min="33" max="33" width="3.109375" style="9" customWidth="1"/>
    <col min="34" max="34" width="2.33203125" style="9" customWidth="1"/>
    <col min="35" max="35" width="13.44140625" style="9" customWidth="1"/>
    <col min="36" max="36" width="10" style="9" customWidth="1"/>
    <col min="37" max="37" width="13.44140625" style="9" customWidth="1"/>
    <col min="38" max="38" width="12.5546875" style="9" customWidth="1"/>
    <col min="39" max="41" width="5.6640625" style="9" customWidth="1"/>
    <col min="42" max="43" width="13.44140625" style="9" customWidth="1"/>
    <col min="44" max="44" width="12.5546875" style="9" customWidth="1"/>
    <col min="45" max="45" width="1.44140625" style="9" customWidth="1"/>
    <col min="46" max="46" width="4.88671875" style="9" customWidth="1"/>
    <col min="47" max="47" width="2.33203125" style="9" customWidth="1"/>
    <col min="48" max="48" width="3.109375" style="9" customWidth="1"/>
    <col min="49" max="49" width="2.33203125" style="9" customWidth="1"/>
    <col min="50" max="50" width="13.44140625" style="9" customWidth="1"/>
    <col min="51" max="51" width="10" style="9" customWidth="1"/>
    <col min="52" max="52" width="13.44140625" style="9" customWidth="1"/>
    <col min="53" max="53" width="12.5546875" style="9" customWidth="1"/>
    <col min="54" max="56" width="5.6640625" style="9" customWidth="1"/>
    <col min="57" max="58" width="13.44140625" style="9" customWidth="1"/>
    <col min="59" max="59" width="12.5546875" style="9" customWidth="1"/>
    <col min="60" max="60" width="1.44140625" style="9" customWidth="1"/>
    <col min="61" max="61" width="4.88671875" style="9" customWidth="1"/>
    <col min="62" max="62" width="2.33203125" style="9" customWidth="1"/>
    <col min="63" max="63" width="3.109375" style="9" customWidth="1"/>
    <col min="64" max="64" width="2.33203125" style="9" customWidth="1"/>
    <col min="65" max="65" width="13.44140625" style="9" customWidth="1"/>
    <col min="66" max="66" width="10" style="9" customWidth="1"/>
    <col min="67" max="67" width="13.44140625" style="9" customWidth="1"/>
    <col min="68" max="68" width="12.5546875" style="9" customWidth="1"/>
    <col min="69" max="71" width="5.6640625" style="9" customWidth="1"/>
    <col min="72" max="73" width="13.44140625" style="9" customWidth="1"/>
    <col min="74" max="74" width="12.5546875" style="9" customWidth="1"/>
    <col min="75" max="75" width="1.44140625" style="9" customWidth="1"/>
    <col min="76" max="76" width="4.88671875" style="9" customWidth="1"/>
    <col min="77" max="77" width="2.33203125" style="9" customWidth="1"/>
    <col min="78" max="78" width="3.109375" style="9" customWidth="1"/>
    <col min="79" max="79" width="2.33203125" style="9" customWidth="1"/>
    <col min="80" max="80" width="13.44140625" style="9" customWidth="1"/>
    <col min="81" max="81" width="10" style="9" customWidth="1"/>
    <col min="82" max="82" width="13.44140625" style="9" customWidth="1"/>
    <col min="83" max="83" width="12.5546875" style="9" customWidth="1"/>
    <col min="84" max="86" width="5.6640625" style="9" customWidth="1"/>
    <col min="87" max="88" width="13.44140625" style="9" customWidth="1"/>
    <col min="89" max="89" width="12.5546875" style="9" customWidth="1"/>
    <col min="90" max="90" width="1.44140625" style="9" customWidth="1"/>
    <col min="91" max="16384" width="10.33203125" style="9"/>
  </cols>
  <sheetData>
    <row r="1" spans="1:13">
      <c r="A1" s="9" t="s">
        <v>55</v>
      </c>
    </row>
    <row r="2" spans="1:13" ht="12.75" customHeight="1">
      <c r="A2" s="10"/>
      <c r="B2" s="904" t="s">
        <v>103</v>
      </c>
      <c r="C2" s="904"/>
      <c r="D2" s="904"/>
      <c r="E2" s="904"/>
      <c r="F2" s="904"/>
      <c r="G2" s="904"/>
      <c r="H2" s="904"/>
      <c r="I2" s="905" t="str">
        <f>IF('Face Page'!A14=0,"",'Face Page'!A14)</f>
        <v/>
      </c>
      <c r="J2" s="905"/>
      <c r="K2" s="905"/>
    </row>
    <row r="3" spans="1:13" ht="15.6">
      <c r="A3" s="11"/>
      <c r="B3" s="11"/>
      <c r="C3" s="11"/>
      <c r="D3" s="11"/>
      <c r="E3" s="11"/>
      <c r="F3" s="37" t="s">
        <v>82</v>
      </c>
      <c r="G3" s="37"/>
      <c r="H3" s="37"/>
      <c r="I3" s="37"/>
      <c r="J3" s="37"/>
      <c r="K3" s="11"/>
      <c r="L3" s="11"/>
    </row>
    <row r="4" spans="1:13" ht="15.6">
      <c r="F4" s="38"/>
      <c r="G4" s="38" t="s">
        <v>59</v>
      </c>
      <c r="H4" s="38"/>
      <c r="I4" s="38"/>
      <c r="J4" s="38"/>
    </row>
    <row r="5" spans="1:13">
      <c r="A5" s="11"/>
      <c r="B5" s="11"/>
      <c r="C5" s="11"/>
      <c r="D5" s="11"/>
      <c r="E5" s="11"/>
      <c r="F5" s="15" t="s">
        <v>83</v>
      </c>
      <c r="G5" s="11"/>
      <c r="H5" s="12"/>
      <c r="I5" s="168" t="s">
        <v>196</v>
      </c>
      <c r="J5" s="169" t="s">
        <v>198</v>
      </c>
      <c r="K5" s="169" t="s">
        <v>199</v>
      </c>
      <c r="L5" s="15" t="s">
        <v>200</v>
      </c>
    </row>
    <row r="6" spans="1:13">
      <c r="B6" s="9" t="s">
        <v>84</v>
      </c>
      <c r="F6" s="16" t="s">
        <v>85</v>
      </c>
      <c r="H6" s="14"/>
      <c r="I6" s="170" t="s">
        <v>197</v>
      </c>
      <c r="J6" s="171" t="s">
        <v>197</v>
      </c>
      <c r="K6" s="171" t="s">
        <v>197</v>
      </c>
      <c r="L6" s="16" t="s">
        <v>197</v>
      </c>
    </row>
    <row r="7" spans="1:13">
      <c r="C7" s="9" t="s">
        <v>67</v>
      </c>
      <c r="F7" s="39" t="s">
        <v>98</v>
      </c>
      <c r="H7" s="14"/>
      <c r="I7" s="172" t="s">
        <v>65</v>
      </c>
      <c r="J7" s="167" t="s">
        <v>65</v>
      </c>
      <c r="K7" s="167" t="s">
        <v>65</v>
      </c>
      <c r="L7" s="173" t="s">
        <v>65</v>
      </c>
    </row>
    <row r="8" spans="1:13" ht="22.5" customHeight="1">
      <c r="A8" s="40" t="s">
        <v>192</v>
      </c>
      <c r="B8" s="11"/>
      <c r="C8" s="11"/>
      <c r="D8" s="11"/>
      <c r="E8" s="11"/>
      <c r="F8" s="18"/>
      <c r="G8" s="21"/>
      <c r="H8" s="18"/>
      <c r="I8" s="21"/>
      <c r="J8" s="18"/>
      <c r="K8" s="18"/>
      <c r="L8" s="18"/>
      <c r="M8" s="20"/>
    </row>
    <row r="9" spans="1:13" ht="13.8">
      <c r="A9" s="165" t="s">
        <v>193</v>
      </c>
      <c r="F9" s="56">
        <f>+'Base Budget'!J37</f>
        <v>0</v>
      </c>
      <c r="G9" s="57"/>
      <c r="H9" s="56"/>
      <c r="I9" s="57">
        <f>+'Base Budget'!K37</f>
        <v>0</v>
      </c>
      <c r="J9" s="56">
        <f>+'Base Budget'!L37</f>
        <v>0</v>
      </c>
      <c r="K9" s="56">
        <f>+'Base Budget'!N37</f>
        <v>0</v>
      </c>
      <c r="L9" s="56">
        <f>+'Base Budget'!N37</f>
        <v>0</v>
      </c>
      <c r="M9" s="20"/>
    </row>
    <row r="10" spans="1:13" ht="13.8">
      <c r="A10" s="166" t="s">
        <v>194</v>
      </c>
      <c r="F10" s="56"/>
      <c r="G10" s="57"/>
      <c r="H10" s="56"/>
      <c r="I10" s="57"/>
      <c r="J10" s="56"/>
      <c r="K10" s="56"/>
      <c r="L10" s="56"/>
      <c r="M10" s="20"/>
    </row>
    <row r="11" spans="1:13" ht="19.5" customHeight="1">
      <c r="A11" s="11"/>
      <c r="B11" s="11"/>
      <c r="C11" s="11"/>
      <c r="D11" s="11"/>
      <c r="E11" s="11"/>
      <c r="F11" s="58"/>
      <c r="G11" s="59"/>
      <c r="H11" s="58"/>
      <c r="I11" s="59"/>
      <c r="J11" s="58"/>
      <c r="K11" s="58"/>
      <c r="L11" s="58"/>
      <c r="M11" s="20"/>
    </row>
    <row r="12" spans="1:13" ht="13.8">
      <c r="A12" s="9" t="s">
        <v>69</v>
      </c>
      <c r="F12" s="56">
        <f>+'Base Budget'!J44</f>
        <v>0</v>
      </c>
      <c r="G12" s="57"/>
      <c r="H12" s="56"/>
      <c r="I12" s="57">
        <f>+'Base Budget'!K44</f>
        <v>0</v>
      </c>
      <c r="J12" s="56">
        <f>+'Base Budget'!L44</f>
        <v>0</v>
      </c>
      <c r="K12" s="56">
        <f>+'Base Budget'!M44</f>
        <v>0</v>
      </c>
      <c r="L12" s="56">
        <f>+'Base Budget'!N44</f>
        <v>0</v>
      </c>
      <c r="M12" s="20"/>
    </row>
    <row r="13" spans="1:13" ht="13.8">
      <c r="F13" s="56"/>
      <c r="G13" s="57"/>
      <c r="H13" s="56"/>
      <c r="I13" s="57"/>
      <c r="J13" s="56"/>
      <c r="K13" s="56"/>
      <c r="L13" s="56"/>
      <c r="M13" s="20"/>
    </row>
    <row r="14" spans="1:13" ht="21" customHeight="1">
      <c r="A14" s="11"/>
      <c r="B14" s="11"/>
      <c r="C14" s="11"/>
      <c r="D14" s="11"/>
      <c r="E14" s="11"/>
      <c r="F14" s="58"/>
      <c r="G14" s="59"/>
      <c r="H14" s="58"/>
      <c r="I14" s="59"/>
      <c r="J14" s="58"/>
      <c r="K14" s="58"/>
      <c r="L14" s="58"/>
      <c r="M14" s="20"/>
    </row>
    <row r="15" spans="1:13" ht="13.8">
      <c r="A15" s="9" t="s">
        <v>70</v>
      </c>
      <c r="F15" s="56">
        <f>+'Base Budget'!J52</f>
        <v>0</v>
      </c>
      <c r="G15" s="57"/>
      <c r="H15" s="56"/>
      <c r="I15" s="57">
        <f>+'Base Budget'!K52</f>
        <v>0</v>
      </c>
      <c r="J15" s="56">
        <f>+'Base Budget'!L52</f>
        <v>0</v>
      </c>
      <c r="K15" s="56">
        <f>+'Base Budget'!M52</f>
        <v>0</v>
      </c>
      <c r="L15" s="56">
        <f>+'Base Budget'!N52</f>
        <v>0</v>
      </c>
      <c r="M15" s="20"/>
    </row>
    <row r="16" spans="1:13" ht="13.8">
      <c r="F16" s="56"/>
      <c r="G16" s="57"/>
      <c r="H16" s="56"/>
      <c r="I16" s="57"/>
      <c r="J16" s="56"/>
      <c r="K16" s="56"/>
      <c r="L16" s="56"/>
      <c r="M16" s="20"/>
    </row>
    <row r="17" spans="1:13" ht="13.8">
      <c r="A17" s="11"/>
      <c r="B17" s="11"/>
      <c r="C17" s="11"/>
      <c r="D17" s="11"/>
      <c r="E17" s="11"/>
      <c r="F17" s="58"/>
      <c r="G17" s="59"/>
      <c r="H17" s="58"/>
      <c r="I17" s="59"/>
      <c r="J17" s="58"/>
      <c r="K17" s="58"/>
      <c r="L17" s="58"/>
      <c r="M17" s="20"/>
    </row>
    <row r="18" spans="1:13" ht="13.8">
      <c r="A18" s="9" t="s">
        <v>71</v>
      </c>
      <c r="F18" s="56">
        <f>+'Base Budget'!J68</f>
        <v>0</v>
      </c>
      <c r="G18" s="57"/>
      <c r="H18" s="56"/>
      <c r="I18" s="57">
        <f>+'Base Budget'!K68</f>
        <v>0</v>
      </c>
      <c r="J18" s="56">
        <f>+'Base Budget'!L68</f>
        <v>0</v>
      </c>
      <c r="K18" s="56">
        <f>+'Base Budget'!M68</f>
        <v>0</v>
      </c>
      <c r="L18" s="56">
        <f>+'Base Budget'!N68</f>
        <v>0</v>
      </c>
      <c r="M18" s="20"/>
    </row>
    <row r="19" spans="1:13" ht="13.8">
      <c r="F19" s="56"/>
      <c r="G19" s="57"/>
      <c r="H19" s="56"/>
      <c r="I19" s="57"/>
      <c r="J19" s="56"/>
      <c r="K19" s="56"/>
      <c r="L19" s="56"/>
      <c r="M19" s="20"/>
    </row>
    <row r="20" spans="1:13" ht="13.8">
      <c r="A20" s="11"/>
      <c r="B20" s="11"/>
      <c r="C20" s="11"/>
      <c r="D20" s="11"/>
      <c r="E20" s="11"/>
      <c r="F20" s="58"/>
      <c r="G20" s="59"/>
      <c r="H20" s="58"/>
      <c r="I20" s="59"/>
      <c r="J20" s="58"/>
      <c r="K20" s="58"/>
      <c r="L20" s="58"/>
      <c r="M20" s="20"/>
    </row>
    <row r="21" spans="1:13" ht="13.8">
      <c r="A21" s="9" t="s">
        <v>72</v>
      </c>
      <c r="F21" s="56">
        <f>+'Base Budget'!J87</f>
        <v>0</v>
      </c>
      <c r="G21" s="57"/>
      <c r="H21" s="56"/>
      <c r="I21" s="57">
        <f>+'Base Budget'!K87</f>
        <v>0</v>
      </c>
      <c r="J21" s="56">
        <f>+'Base Budget'!L87</f>
        <v>0</v>
      </c>
      <c r="K21" s="56">
        <f>+'Base Budget'!M87</f>
        <v>0</v>
      </c>
      <c r="L21" s="56">
        <f>+'Base Budget'!N87</f>
        <v>0</v>
      </c>
      <c r="M21" s="20"/>
    </row>
    <row r="22" spans="1:13" ht="13.8">
      <c r="A22" s="42"/>
      <c r="B22" s="42"/>
      <c r="C22" s="42"/>
      <c r="D22" s="42"/>
      <c r="E22" s="42"/>
      <c r="F22" s="60"/>
      <c r="G22" s="61"/>
      <c r="H22" s="60"/>
      <c r="I22" s="61"/>
      <c r="J22" s="60"/>
      <c r="K22" s="60"/>
      <c r="L22" s="60"/>
      <c r="M22" s="20"/>
    </row>
    <row r="23" spans="1:13" ht="12" customHeight="1">
      <c r="A23" s="32"/>
      <c r="B23" s="32"/>
      <c r="C23" s="32"/>
      <c r="D23" s="11"/>
      <c r="E23" s="174"/>
      <c r="F23" s="62"/>
      <c r="G23" s="63"/>
      <c r="H23" s="62"/>
      <c r="I23" s="63"/>
      <c r="J23" s="62"/>
      <c r="K23" s="62"/>
      <c r="L23" s="62"/>
      <c r="M23" s="20"/>
    </row>
    <row r="24" spans="1:13" ht="12" customHeight="1">
      <c r="A24" s="42" t="s">
        <v>201</v>
      </c>
      <c r="B24" s="42"/>
      <c r="C24" s="42"/>
      <c r="D24" s="42"/>
      <c r="E24" s="32"/>
      <c r="F24" s="56">
        <f>+'Base Budget'!J71</f>
        <v>0</v>
      </c>
      <c r="G24" s="64"/>
      <c r="H24" s="56"/>
      <c r="I24" s="64">
        <f>+'Base Budget'!K71</f>
        <v>0</v>
      </c>
      <c r="J24" s="56">
        <f>+'Base Budget'!L71</f>
        <v>0</v>
      </c>
      <c r="K24" s="56">
        <f>+'Base Budget'!M71</f>
        <v>0</v>
      </c>
      <c r="L24" s="56">
        <f>+'Base Budget'!N71</f>
        <v>0</v>
      </c>
      <c r="M24" s="20"/>
    </row>
    <row r="25" spans="1:13" ht="12" customHeight="1">
      <c r="D25" s="32"/>
      <c r="E25" s="174"/>
      <c r="F25" s="65"/>
      <c r="G25" s="59"/>
      <c r="H25" s="58"/>
      <c r="I25" s="66"/>
      <c r="J25" s="66"/>
      <c r="K25" s="66"/>
      <c r="L25" s="65"/>
      <c r="M25" s="20"/>
    </row>
    <row r="26" spans="1:13" ht="12" customHeight="1">
      <c r="A26" s="41" t="s">
        <v>202</v>
      </c>
      <c r="D26" s="42"/>
      <c r="E26" s="175"/>
      <c r="F26" s="56">
        <f>+'Base Budget'!J72</f>
        <v>0</v>
      </c>
      <c r="G26" s="64"/>
      <c r="H26" s="56"/>
      <c r="I26" s="64">
        <f>+'Base Budget'!K72</f>
        <v>0</v>
      </c>
      <c r="J26" s="56">
        <f>+'Base Budget'!L72</f>
        <v>0</v>
      </c>
      <c r="K26" s="56">
        <f>+'Base Budget'!M72</f>
        <v>0</v>
      </c>
      <c r="L26" s="56">
        <f>+'Base Budget'!N72</f>
        <v>0</v>
      </c>
      <c r="M26" s="20"/>
    </row>
    <row r="27" spans="1:13" ht="13.8">
      <c r="A27" s="11" t="s">
        <v>86</v>
      </c>
      <c r="B27" s="11"/>
      <c r="C27" s="11"/>
      <c r="D27" s="11"/>
      <c r="E27" s="11"/>
      <c r="F27" s="58"/>
      <c r="G27" s="59"/>
      <c r="H27" s="58"/>
      <c r="I27" s="59"/>
      <c r="J27" s="58"/>
      <c r="K27" s="58"/>
      <c r="L27" s="58"/>
      <c r="M27" s="20"/>
    </row>
    <row r="28" spans="1:13" ht="13.8">
      <c r="A28" s="9" t="s">
        <v>87</v>
      </c>
      <c r="F28" s="56">
        <f>+'Base Budget'!J80</f>
        <v>0</v>
      </c>
      <c r="G28" s="57"/>
      <c r="H28" s="56"/>
      <c r="I28" s="57">
        <f>+'Base Budget'!K80</f>
        <v>0</v>
      </c>
      <c r="J28" s="56">
        <f>+'Base Budget'!L80</f>
        <v>0</v>
      </c>
      <c r="K28" s="56">
        <f>+'Base Budget'!M80</f>
        <v>0</v>
      </c>
      <c r="L28" s="56">
        <f>+'Base Budget'!N80</f>
        <v>0</v>
      </c>
      <c r="M28" s="20"/>
    </row>
    <row r="29" spans="1:13" ht="13.8">
      <c r="A29" s="11"/>
      <c r="B29" s="11"/>
      <c r="C29" s="11"/>
      <c r="D29" s="11"/>
      <c r="E29" s="11"/>
      <c r="F29" s="58"/>
      <c r="G29" s="59"/>
      <c r="H29" s="58"/>
      <c r="I29" s="59"/>
      <c r="J29" s="58"/>
      <c r="K29" s="58"/>
      <c r="L29" s="58"/>
      <c r="M29" s="20"/>
    </row>
    <row r="30" spans="1:13" ht="13.8">
      <c r="A30" s="9" t="s">
        <v>88</v>
      </c>
      <c r="F30" s="56">
        <f>+'Base Budget'!J100</f>
        <v>0</v>
      </c>
      <c r="G30" s="57"/>
      <c r="H30" s="56"/>
      <c r="I30" s="57">
        <f>+'Base Budget'!K100</f>
        <v>0</v>
      </c>
      <c r="J30" s="67">
        <f>+'Base Budget'!L100</f>
        <v>0</v>
      </c>
      <c r="K30" s="56">
        <f>+'Base Budget'!M100</f>
        <v>0</v>
      </c>
      <c r="L30" s="56">
        <f>+'Base Budget'!N100</f>
        <v>0</v>
      </c>
      <c r="M30" s="20"/>
    </row>
    <row r="31" spans="1:13" ht="13.8">
      <c r="F31" s="56"/>
      <c r="G31" s="57"/>
      <c r="H31" s="56"/>
      <c r="I31" s="57"/>
      <c r="J31" s="56"/>
      <c r="K31" s="56"/>
      <c r="L31" s="56"/>
      <c r="M31" s="20"/>
    </row>
    <row r="32" spans="1:13" ht="12.75" customHeight="1">
      <c r="A32" s="176" t="s">
        <v>203</v>
      </c>
      <c r="B32" s="177"/>
      <c r="C32" s="177"/>
      <c r="D32" s="177"/>
      <c r="E32" s="178"/>
      <c r="F32" s="58"/>
      <c r="G32" s="59"/>
      <c r="H32" s="58"/>
      <c r="I32" s="59"/>
      <c r="J32" s="58"/>
      <c r="K32" s="58"/>
      <c r="L32" s="58"/>
      <c r="M32" s="20"/>
    </row>
    <row r="33" spans="1:14" ht="12.75" customHeight="1">
      <c r="A33" s="183" t="s">
        <v>90</v>
      </c>
      <c r="B33" s="179"/>
      <c r="C33" s="179"/>
      <c r="D33" s="179"/>
      <c r="E33" s="180"/>
      <c r="F33" s="56">
        <f>+'Base Budget'!J123</f>
        <v>0</v>
      </c>
      <c r="G33" s="64"/>
      <c r="H33" s="56"/>
      <c r="I33" s="64">
        <f>+'Base Budget'!K123</f>
        <v>0</v>
      </c>
      <c r="J33" s="56">
        <f>+'Base Budget'!L123</f>
        <v>0</v>
      </c>
      <c r="K33" s="56">
        <f>+'Base Budget'!M123</f>
        <v>0</v>
      </c>
      <c r="L33" s="56">
        <f>+'Base Budget'!N123</f>
        <v>0</v>
      </c>
      <c r="M33" s="20"/>
      <c r="N33" s="20"/>
    </row>
    <row r="34" spans="1:14" ht="12.75" customHeight="1">
      <c r="A34" s="184" t="s">
        <v>74</v>
      </c>
      <c r="B34" s="181"/>
      <c r="C34" s="181"/>
      <c r="D34" s="181"/>
      <c r="E34" s="182"/>
      <c r="F34" s="68"/>
      <c r="G34" s="69"/>
      <c r="H34" s="68"/>
      <c r="I34" s="69"/>
      <c r="J34" s="70"/>
      <c r="K34" s="70"/>
      <c r="L34" s="68"/>
      <c r="M34" s="20"/>
    </row>
    <row r="35" spans="1:14" ht="13.8">
      <c r="A35" s="11"/>
      <c r="B35" s="11"/>
      <c r="C35" s="11"/>
      <c r="D35" s="11"/>
      <c r="E35" s="11"/>
      <c r="F35" s="58"/>
      <c r="G35" s="59"/>
      <c r="H35" s="58"/>
      <c r="I35" s="59"/>
      <c r="J35" s="58"/>
      <c r="K35" s="58"/>
      <c r="L35" s="58"/>
      <c r="M35" s="20"/>
    </row>
    <row r="36" spans="1:14" ht="13.8">
      <c r="A36" s="54" t="s">
        <v>89</v>
      </c>
      <c r="F36" s="56">
        <f>SUM(F8:F34)</f>
        <v>0</v>
      </c>
      <c r="G36" s="57"/>
      <c r="H36" s="56"/>
      <c r="I36" s="57">
        <f>SUM(I8:I34)</f>
        <v>0</v>
      </c>
      <c r="J36" s="56">
        <f>SUM(J8:J34)</f>
        <v>0</v>
      </c>
      <c r="K36" s="56">
        <f>SUM(K8:K34)</f>
        <v>0</v>
      </c>
      <c r="L36" s="56">
        <f>SUM(L8:L34)</f>
        <v>0</v>
      </c>
      <c r="M36" s="20"/>
      <c r="N36" s="20"/>
    </row>
    <row r="37" spans="1:14" ht="13.8">
      <c r="A37" s="51" t="s">
        <v>99</v>
      </c>
      <c r="F37" s="56"/>
      <c r="G37" s="57"/>
      <c r="H37" s="56"/>
      <c r="I37" s="57"/>
      <c r="J37" s="56"/>
      <c r="K37" s="56"/>
      <c r="L37" s="56"/>
      <c r="M37" s="20"/>
    </row>
    <row r="38" spans="1:14" ht="12.75" customHeight="1">
      <c r="A38" s="11" t="s">
        <v>204</v>
      </c>
      <c r="B38" s="11"/>
      <c r="C38" s="11"/>
      <c r="D38" s="11"/>
      <c r="E38" s="901"/>
      <c r="F38" s="58"/>
      <c r="G38" s="59"/>
      <c r="H38" s="58"/>
      <c r="I38" s="59"/>
      <c r="J38" s="58"/>
      <c r="K38" s="58"/>
      <c r="L38" s="58"/>
      <c r="M38" s="20"/>
    </row>
    <row r="39" spans="1:14" ht="12.75" customHeight="1">
      <c r="A39" s="32" t="s">
        <v>90</v>
      </c>
      <c r="B39" s="32"/>
      <c r="C39" s="32"/>
      <c r="D39" s="32"/>
      <c r="E39" s="902"/>
      <c r="F39" s="56">
        <f>+'Base Budget'!J124</f>
        <v>0</v>
      </c>
      <c r="G39" s="57"/>
      <c r="H39" s="56"/>
      <c r="I39" s="57">
        <f>+'Base Budget'!K124</f>
        <v>0</v>
      </c>
      <c r="J39" s="56">
        <f>+'Base Budget'!L124</f>
        <v>0</v>
      </c>
      <c r="K39" s="56">
        <f>+'Base Budget'!M124</f>
        <v>0</v>
      </c>
      <c r="L39" s="56">
        <f>+'Base Budget'!N124</f>
        <v>0</v>
      </c>
      <c r="M39" s="20"/>
      <c r="N39" s="20"/>
    </row>
    <row r="40" spans="1:14" ht="12.75" customHeight="1">
      <c r="A40" s="41" t="s">
        <v>74</v>
      </c>
      <c r="E40" s="903"/>
      <c r="F40" s="56"/>
      <c r="G40" s="57"/>
      <c r="H40" s="56"/>
      <c r="I40" s="57"/>
      <c r="J40" s="56"/>
      <c r="K40" s="56"/>
      <c r="L40" s="56"/>
      <c r="M40" s="20"/>
    </row>
    <row r="41" spans="1:14" ht="13.8">
      <c r="A41" s="11"/>
      <c r="B41" s="11"/>
      <c r="C41" s="11"/>
      <c r="D41" s="11"/>
      <c r="E41" s="11"/>
      <c r="F41" s="58"/>
      <c r="G41" s="59"/>
      <c r="H41" s="58"/>
      <c r="I41" s="59"/>
      <c r="J41" s="58"/>
      <c r="K41" s="58"/>
      <c r="L41" s="58"/>
      <c r="M41" s="20"/>
      <c r="N41" s="20"/>
    </row>
    <row r="42" spans="1:14" ht="13.8">
      <c r="A42" s="13" t="s">
        <v>91</v>
      </c>
      <c r="F42" s="56">
        <f>SUM(F35:F39)</f>
        <v>0</v>
      </c>
      <c r="G42" s="57"/>
      <c r="H42" s="56"/>
      <c r="I42" s="57">
        <f>SUM(I35:I40)</f>
        <v>0</v>
      </c>
      <c r="J42" s="56">
        <f>SUM(J35:J40)</f>
        <v>0</v>
      </c>
      <c r="K42" s="56">
        <f>SUM(K35:K40)</f>
        <v>0</v>
      </c>
      <c r="L42" s="56">
        <f>SUM(L35:L40)</f>
        <v>0</v>
      </c>
      <c r="M42" s="23"/>
      <c r="N42" s="20"/>
    </row>
    <row r="43" spans="1:14" ht="14.4" thickBot="1">
      <c r="A43" s="13"/>
      <c r="F43" s="56"/>
      <c r="G43" s="57"/>
      <c r="H43" s="56"/>
      <c r="I43" s="57"/>
      <c r="J43" s="56"/>
      <c r="K43" s="56"/>
      <c r="L43" s="56"/>
      <c r="M43" s="20"/>
    </row>
    <row r="44" spans="1:14" ht="13.2">
      <c r="A44" s="17"/>
      <c r="B44" s="11"/>
      <c r="C44" s="11"/>
      <c r="D44" s="11"/>
      <c r="E44" s="11"/>
      <c r="F44" s="11"/>
      <c r="G44" s="11"/>
      <c r="H44" s="11"/>
      <c r="I44" s="11"/>
      <c r="J44" s="11"/>
      <c r="K44" s="34"/>
      <c r="L44" s="35"/>
    </row>
    <row r="45" spans="1:14" ht="13.8">
      <c r="A45" s="13" t="s">
        <v>104</v>
      </c>
      <c r="K45" s="43" t="s">
        <v>73</v>
      </c>
      <c r="L45" s="71">
        <f>SUM(F42:L42)</f>
        <v>0</v>
      </c>
    </row>
    <row r="46" spans="1:14" ht="13.8" thickBot="1">
      <c r="A46" s="42"/>
      <c r="B46" s="42"/>
      <c r="C46" s="42"/>
      <c r="D46" s="42"/>
      <c r="E46" s="42"/>
      <c r="F46" s="42"/>
      <c r="G46" s="42"/>
      <c r="H46" s="42"/>
      <c r="I46" s="42"/>
      <c r="J46" s="75"/>
      <c r="K46" s="73"/>
      <c r="L46" s="74"/>
      <c r="N46" s="20"/>
    </row>
    <row r="47" spans="1:14" ht="13.2">
      <c r="A47" s="31" t="s">
        <v>105</v>
      </c>
    </row>
    <row r="48" spans="1:14" ht="13.8">
      <c r="A48" s="72"/>
      <c r="B48" s="72"/>
      <c r="C48" s="72"/>
      <c r="D48" s="72"/>
      <c r="E48" s="72"/>
      <c r="F48" s="72"/>
      <c r="G48" s="72"/>
      <c r="H48" s="72"/>
      <c r="I48" s="72"/>
      <c r="J48" s="72"/>
      <c r="K48" s="72"/>
      <c r="L48" s="72"/>
    </row>
    <row r="49" spans="1:12" ht="13.8">
      <c r="A49" s="72"/>
      <c r="B49" s="72"/>
      <c r="C49" s="72"/>
      <c r="D49" s="72"/>
      <c r="E49" s="72"/>
      <c r="F49" s="72"/>
      <c r="G49" s="72"/>
      <c r="H49" s="72"/>
      <c r="I49" s="72"/>
      <c r="J49" s="72"/>
      <c r="K49" s="72"/>
      <c r="L49" s="72"/>
    </row>
    <row r="50" spans="1:12" ht="13.8">
      <c r="A50" s="72"/>
      <c r="B50" s="72"/>
      <c r="C50" s="72"/>
      <c r="D50" s="72"/>
      <c r="E50" s="72"/>
      <c r="F50" s="72"/>
      <c r="G50" s="72"/>
      <c r="H50" s="72"/>
      <c r="I50" s="72"/>
      <c r="J50" s="72"/>
      <c r="K50" s="72"/>
      <c r="L50" s="72"/>
    </row>
    <row r="51" spans="1:12" ht="13.8">
      <c r="A51" s="72"/>
      <c r="B51" s="72"/>
      <c r="C51" s="72"/>
      <c r="D51" s="72"/>
      <c r="E51" s="72"/>
      <c r="F51" s="72"/>
      <c r="G51" s="72"/>
      <c r="H51" s="72"/>
      <c r="I51" s="72"/>
      <c r="J51" s="72"/>
      <c r="K51" s="72"/>
      <c r="L51" s="72"/>
    </row>
    <row r="52" spans="1:12" ht="13.8">
      <c r="A52" s="72"/>
      <c r="B52" s="72"/>
      <c r="C52" s="72"/>
      <c r="D52" s="72"/>
      <c r="E52" s="72"/>
      <c r="F52" s="72"/>
      <c r="G52" s="72"/>
      <c r="H52" s="72"/>
      <c r="I52" s="72"/>
      <c r="J52" s="72"/>
      <c r="K52" s="72"/>
      <c r="L52" s="72"/>
    </row>
    <row r="53" spans="1:12" ht="13.8">
      <c r="A53" s="72"/>
      <c r="B53" s="72"/>
      <c r="C53" s="72"/>
      <c r="D53" s="72"/>
      <c r="E53" s="72"/>
      <c r="F53" s="72"/>
      <c r="G53" s="72"/>
      <c r="H53" s="72"/>
      <c r="I53" s="72"/>
      <c r="J53" s="72"/>
      <c r="K53" s="72"/>
      <c r="L53" s="72"/>
    </row>
    <row r="54" spans="1:12" ht="13.8">
      <c r="A54" s="72"/>
      <c r="B54" s="72"/>
      <c r="C54" s="72"/>
      <c r="D54" s="72"/>
      <c r="E54" s="72"/>
      <c r="F54" s="72"/>
      <c r="G54" s="72"/>
      <c r="H54" s="72"/>
      <c r="I54" s="72"/>
      <c r="J54" s="72"/>
      <c r="K54" s="72"/>
      <c r="L54" s="72"/>
    </row>
    <row r="55" spans="1:12" ht="13.8">
      <c r="A55" s="72"/>
      <c r="B55" s="72"/>
      <c r="C55" s="72"/>
      <c r="D55" s="72"/>
      <c r="E55" s="72"/>
      <c r="F55" s="72"/>
      <c r="G55" s="72"/>
      <c r="H55" s="72"/>
      <c r="I55" s="72"/>
      <c r="J55" s="72"/>
      <c r="K55" s="72"/>
      <c r="L55" s="72"/>
    </row>
    <row r="56" spans="1:12" ht="13.8">
      <c r="A56" s="72"/>
      <c r="B56" s="72"/>
      <c r="C56" s="72"/>
      <c r="D56" s="72"/>
      <c r="E56" s="72"/>
      <c r="F56" s="72"/>
      <c r="G56" s="72"/>
      <c r="H56" s="72"/>
      <c r="I56" s="72"/>
      <c r="J56" s="72"/>
      <c r="K56" s="72"/>
      <c r="L56" s="72"/>
    </row>
    <row r="57" spans="1:12" ht="13.8">
      <c r="A57" s="72"/>
      <c r="B57" s="72"/>
      <c r="C57" s="72"/>
      <c r="D57" s="72"/>
      <c r="E57" s="72"/>
      <c r="F57" s="72"/>
      <c r="G57" s="72"/>
      <c r="H57" s="72"/>
      <c r="I57" s="72"/>
      <c r="J57" s="72"/>
      <c r="K57" s="72"/>
      <c r="L57" s="72"/>
    </row>
    <row r="58" spans="1:12" ht="13.8">
      <c r="A58" s="72"/>
      <c r="B58" s="72"/>
      <c r="C58" s="72"/>
      <c r="D58" s="72"/>
      <c r="E58" s="72"/>
      <c r="F58" s="72"/>
      <c r="G58" s="72"/>
      <c r="H58" s="72"/>
      <c r="I58" s="72"/>
      <c r="J58" s="72"/>
      <c r="K58" s="72"/>
      <c r="L58" s="72"/>
    </row>
    <row r="59" spans="1:12" ht="13.2">
      <c r="A59" s="11" t="s">
        <v>188</v>
      </c>
      <c r="B59" s="11"/>
      <c r="C59" s="11"/>
      <c r="D59" s="11"/>
      <c r="E59" s="11"/>
      <c r="F59" s="11"/>
      <c r="G59" s="11"/>
      <c r="H59" s="11"/>
      <c r="I59" s="44" t="s">
        <v>92</v>
      </c>
      <c r="J59" s="11"/>
      <c r="K59" s="11"/>
      <c r="L59" s="45" t="s">
        <v>93</v>
      </c>
    </row>
  </sheetData>
  <mergeCells count="3">
    <mergeCell ref="E38:E40"/>
    <mergeCell ref="B2:H2"/>
    <mergeCell ref="I2:K2"/>
  </mergeCells>
  <phoneticPr fontId="20" type="noConversion"/>
  <printOptions gridLinesSet="0"/>
  <pageMargins left="0" right="0" top="0" bottom="0" header="0.5" footer="0.5"/>
  <pageSetup scale="85" fitToHeight="5" orientation="portrait" horizontalDpi="300" verticalDpi="300" r:id="rId1"/>
  <headerFooter alignWithMargins="0"/>
  <rowBreaks count="1" manualBreakCount="1">
    <brk id="61"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F54"/>
  <sheetViews>
    <sheetView showGridLines="0" topLeftCell="B16" zoomScaleNormal="100" workbookViewId="0">
      <selection activeCell="L8" sqref="L8"/>
    </sheetView>
  </sheetViews>
  <sheetFormatPr defaultRowHeight="12.6"/>
  <cols>
    <col min="1" max="1" width="4.44140625" style="258" customWidth="1"/>
    <col min="2" max="2" width="9.5546875" style="258" customWidth="1"/>
    <col min="3" max="3" width="15.109375" style="258" customWidth="1"/>
    <col min="4" max="4" width="14.6640625" style="258" customWidth="1"/>
    <col min="5" max="5" width="11.88671875" style="258" customWidth="1"/>
    <col min="6" max="6" width="12.88671875" style="258" customWidth="1"/>
    <col min="7" max="7" width="5.6640625" style="258" customWidth="1"/>
    <col min="8" max="8" width="9.44140625" style="258" customWidth="1"/>
    <col min="9" max="9" width="6.44140625" style="258" customWidth="1"/>
    <col min="10" max="10" width="4.5546875" style="258" customWidth="1"/>
    <col min="11" max="11" width="8.5546875" style="258" customWidth="1"/>
    <col min="12" max="12" width="15.109375" style="258" customWidth="1"/>
    <col min="13" max="13" width="8.109375" style="258" customWidth="1"/>
    <col min="14" max="14" width="7.109375" style="258" customWidth="1"/>
    <col min="15" max="15" width="19.6640625" style="258" customWidth="1"/>
    <col min="16" max="16" width="3.5546875" style="248" customWidth="1"/>
    <col min="17" max="256" width="9.109375" style="248"/>
    <col min="257" max="257" width="4.44140625" style="248" customWidth="1"/>
    <col min="258" max="258" width="9.5546875" style="248" customWidth="1"/>
    <col min="259" max="259" width="15.109375" style="248" customWidth="1"/>
    <col min="260" max="260" width="14.6640625" style="248" customWidth="1"/>
    <col min="261" max="261" width="11.88671875" style="248" customWidth="1"/>
    <col min="262" max="262" width="12.88671875" style="248" customWidth="1"/>
    <col min="263" max="263" width="5.6640625" style="248" customWidth="1"/>
    <col min="264" max="264" width="9.44140625" style="248" customWidth="1"/>
    <col min="265" max="265" width="6.44140625" style="248" customWidth="1"/>
    <col min="266" max="266" width="4.5546875" style="248" customWidth="1"/>
    <col min="267" max="267" width="8.5546875" style="248" customWidth="1"/>
    <col min="268" max="268" width="15.109375" style="248" customWidth="1"/>
    <col min="269" max="269" width="8.109375" style="248" customWidth="1"/>
    <col min="270" max="270" width="7.109375" style="248" customWidth="1"/>
    <col min="271" max="271" width="19.6640625" style="248" customWidth="1"/>
    <col min="272" max="272" width="3.5546875" style="248" customWidth="1"/>
    <col min="273" max="512" width="9.109375" style="248"/>
    <col min="513" max="513" width="4.44140625" style="248" customWidth="1"/>
    <col min="514" max="514" width="9.5546875" style="248" customWidth="1"/>
    <col min="515" max="515" width="15.109375" style="248" customWidth="1"/>
    <col min="516" max="516" width="14.6640625" style="248" customWidth="1"/>
    <col min="517" max="517" width="11.88671875" style="248" customWidth="1"/>
    <col min="518" max="518" width="12.88671875" style="248" customWidth="1"/>
    <col min="519" max="519" width="5.6640625" style="248" customWidth="1"/>
    <col min="520" max="520" width="9.44140625" style="248" customWidth="1"/>
    <col min="521" max="521" width="6.44140625" style="248" customWidth="1"/>
    <col min="522" max="522" width="4.5546875" style="248" customWidth="1"/>
    <col min="523" max="523" width="8.5546875" style="248" customWidth="1"/>
    <col min="524" max="524" width="15.109375" style="248" customWidth="1"/>
    <col min="525" max="525" width="8.109375" style="248" customWidth="1"/>
    <col min="526" max="526" width="7.109375" style="248" customWidth="1"/>
    <col min="527" max="527" width="19.6640625" style="248" customWidth="1"/>
    <col min="528" max="528" width="3.5546875" style="248" customWidth="1"/>
    <col min="529" max="768" width="9.109375" style="248"/>
    <col min="769" max="769" width="4.44140625" style="248" customWidth="1"/>
    <col min="770" max="770" width="9.5546875" style="248" customWidth="1"/>
    <col min="771" max="771" width="15.109375" style="248" customWidth="1"/>
    <col min="772" max="772" width="14.6640625" style="248" customWidth="1"/>
    <col min="773" max="773" width="11.88671875" style="248" customWidth="1"/>
    <col min="774" max="774" width="12.88671875" style="248" customWidth="1"/>
    <col min="775" max="775" width="5.6640625" style="248" customWidth="1"/>
    <col min="776" max="776" width="9.44140625" style="248" customWidth="1"/>
    <col min="777" max="777" width="6.44140625" style="248" customWidth="1"/>
    <col min="778" max="778" width="4.5546875" style="248" customWidth="1"/>
    <col min="779" max="779" width="8.5546875" style="248" customWidth="1"/>
    <col min="780" max="780" width="15.109375" style="248" customWidth="1"/>
    <col min="781" max="781" width="8.109375" style="248" customWidth="1"/>
    <col min="782" max="782" width="7.109375" style="248" customWidth="1"/>
    <col min="783" max="783" width="19.6640625" style="248" customWidth="1"/>
    <col min="784" max="784" width="3.5546875" style="248" customWidth="1"/>
    <col min="785" max="1024" width="9.109375" style="248"/>
    <col min="1025" max="1025" width="4.44140625" style="248" customWidth="1"/>
    <col min="1026" max="1026" width="9.5546875" style="248" customWidth="1"/>
    <col min="1027" max="1027" width="15.109375" style="248" customWidth="1"/>
    <col min="1028" max="1028" width="14.6640625" style="248" customWidth="1"/>
    <col min="1029" max="1029" width="11.88671875" style="248" customWidth="1"/>
    <col min="1030" max="1030" width="12.88671875" style="248" customWidth="1"/>
    <col min="1031" max="1031" width="5.6640625" style="248" customWidth="1"/>
    <col min="1032" max="1032" width="9.44140625" style="248" customWidth="1"/>
    <col min="1033" max="1033" width="6.44140625" style="248" customWidth="1"/>
    <col min="1034" max="1034" width="4.5546875" style="248" customWidth="1"/>
    <col min="1035" max="1035" width="8.5546875" style="248" customWidth="1"/>
    <col min="1036" max="1036" width="15.109375" style="248" customWidth="1"/>
    <col min="1037" max="1037" width="8.109375" style="248" customWidth="1"/>
    <col min="1038" max="1038" width="7.109375" style="248" customWidth="1"/>
    <col min="1039" max="1039" width="19.6640625" style="248" customWidth="1"/>
    <col min="1040" max="1040" width="3.5546875" style="248" customWidth="1"/>
    <col min="1041" max="1280" width="9.109375" style="248"/>
    <col min="1281" max="1281" width="4.44140625" style="248" customWidth="1"/>
    <col min="1282" max="1282" width="9.5546875" style="248" customWidth="1"/>
    <col min="1283" max="1283" width="15.109375" style="248" customWidth="1"/>
    <col min="1284" max="1284" width="14.6640625" style="248" customWidth="1"/>
    <col min="1285" max="1285" width="11.88671875" style="248" customWidth="1"/>
    <col min="1286" max="1286" width="12.88671875" style="248" customWidth="1"/>
    <col min="1287" max="1287" width="5.6640625" style="248" customWidth="1"/>
    <col min="1288" max="1288" width="9.44140625" style="248" customWidth="1"/>
    <col min="1289" max="1289" width="6.44140625" style="248" customWidth="1"/>
    <col min="1290" max="1290" width="4.5546875" style="248" customWidth="1"/>
    <col min="1291" max="1291" width="8.5546875" style="248" customWidth="1"/>
    <col min="1292" max="1292" width="15.109375" style="248" customWidth="1"/>
    <col min="1293" max="1293" width="8.109375" style="248" customWidth="1"/>
    <col min="1294" max="1294" width="7.109375" style="248" customWidth="1"/>
    <col min="1295" max="1295" width="19.6640625" style="248" customWidth="1"/>
    <col min="1296" max="1296" width="3.5546875" style="248" customWidth="1"/>
    <col min="1297" max="1536" width="9.109375" style="248"/>
    <col min="1537" max="1537" width="4.44140625" style="248" customWidth="1"/>
    <col min="1538" max="1538" width="9.5546875" style="248" customWidth="1"/>
    <col min="1539" max="1539" width="15.109375" style="248" customWidth="1"/>
    <col min="1540" max="1540" width="14.6640625" style="248" customWidth="1"/>
    <col min="1541" max="1541" width="11.88671875" style="248" customWidth="1"/>
    <col min="1542" max="1542" width="12.88671875" style="248" customWidth="1"/>
    <col min="1543" max="1543" width="5.6640625" style="248" customWidth="1"/>
    <col min="1544" max="1544" width="9.44140625" style="248" customWidth="1"/>
    <col min="1545" max="1545" width="6.44140625" style="248" customWidth="1"/>
    <col min="1546" max="1546" width="4.5546875" style="248" customWidth="1"/>
    <col min="1547" max="1547" width="8.5546875" style="248" customWidth="1"/>
    <col min="1548" max="1548" width="15.109375" style="248" customWidth="1"/>
    <col min="1549" max="1549" width="8.109375" style="248" customWidth="1"/>
    <col min="1550" max="1550" width="7.109375" style="248" customWidth="1"/>
    <col min="1551" max="1551" width="19.6640625" style="248" customWidth="1"/>
    <col min="1552" max="1552" width="3.5546875" style="248" customWidth="1"/>
    <col min="1553" max="1792" width="9.109375" style="248"/>
    <col min="1793" max="1793" width="4.44140625" style="248" customWidth="1"/>
    <col min="1794" max="1794" width="9.5546875" style="248" customWidth="1"/>
    <col min="1795" max="1795" width="15.109375" style="248" customWidth="1"/>
    <col min="1796" max="1796" width="14.6640625" style="248" customWidth="1"/>
    <col min="1797" max="1797" width="11.88671875" style="248" customWidth="1"/>
    <col min="1798" max="1798" width="12.88671875" style="248" customWidth="1"/>
    <col min="1799" max="1799" width="5.6640625" style="248" customWidth="1"/>
    <col min="1800" max="1800" width="9.44140625" style="248" customWidth="1"/>
    <col min="1801" max="1801" width="6.44140625" style="248" customWidth="1"/>
    <col min="1802" max="1802" width="4.5546875" style="248" customWidth="1"/>
    <col min="1803" max="1803" width="8.5546875" style="248" customWidth="1"/>
    <col min="1804" max="1804" width="15.109375" style="248" customWidth="1"/>
    <col min="1805" max="1805" width="8.109375" style="248" customWidth="1"/>
    <col min="1806" max="1806" width="7.109375" style="248" customWidth="1"/>
    <col min="1807" max="1807" width="19.6640625" style="248" customWidth="1"/>
    <col min="1808" max="1808" width="3.5546875" style="248" customWidth="1"/>
    <col min="1809" max="2048" width="9.109375" style="248"/>
    <col min="2049" max="2049" width="4.44140625" style="248" customWidth="1"/>
    <col min="2050" max="2050" width="9.5546875" style="248" customWidth="1"/>
    <col min="2051" max="2051" width="15.109375" style="248" customWidth="1"/>
    <col min="2052" max="2052" width="14.6640625" style="248" customWidth="1"/>
    <col min="2053" max="2053" width="11.88671875" style="248" customWidth="1"/>
    <col min="2054" max="2054" width="12.88671875" style="248" customWidth="1"/>
    <col min="2055" max="2055" width="5.6640625" style="248" customWidth="1"/>
    <col min="2056" max="2056" width="9.44140625" style="248" customWidth="1"/>
    <col min="2057" max="2057" width="6.44140625" style="248" customWidth="1"/>
    <col min="2058" max="2058" width="4.5546875" style="248" customWidth="1"/>
    <col min="2059" max="2059" width="8.5546875" style="248" customWidth="1"/>
    <col min="2060" max="2060" width="15.109375" style="248" customWidth="1"/>
    <col min="2061" max="2061" width="8.109375" style="248" customWidth="1"/>
    <col min="2062" max="2062" width="7.109375" style="248" customWidth="1"/>
    <col min="2063" max="2063" width="19.6640625" style="248" customWidth="1"/>
    <col min="2064" max="2064" width="3.5546875" style="248" customWidth="1"/>
    <col min="2065" max="2304" width="9.109375" style="248"/>
    <col min="2305" max="2305" width="4.44140625" style="248" customWidth="1"/>
    <col min="2306" max="2306" width="9.5546875" style="248" customWidth="1"/>
    <col min="2307" max="2307" width="15.109375" style="248" customWidth="1"/>
    <col min="2308" max="2308" width="14.6640625" style="248" customWidth="1"/>
    <col min="2309" max="2309" width="11.88671875" style="248" customWidth="1"/>
    <col min="2310" max="2310" width="12.88671875" style="248" customWidth="1"/>
    <col min="2311" max="2311" width="5.6640625" style="248" customWidth="1"/>
    <col min="2312" max="2312" width="9.44140625" style="248" customWidth="1"/>
    <col min="2313" max="2313" width="6.44140625" style="248" customWidth="1"/>
    <col min="2314" max="2314" width="4.5546875" style="248" customWidth="1"/>
    <col min="2315" max="2315" width="8.5546875" style="248" customWidth="1"/>
    <col min="2316" max="2316" width="15.109375" style="248" customWidth="1"/>
    <col min="2317" max="2317" width="8.109375" style="248" customWidth="1"/>
    <col min="2318" max="2318" width="7.109375" style="248" customWidth="1"/>
    <col min="2319" max="2319" width="19.6640625" style="248" customWidth="1"/>
    <col min="2320" max="2320" width="3.5546875" style="248" customWidth="1"/>
    <col min="2321" max="2560" width="9.109375" style="248"/>
    <col min="2561" max="2561" width="4.44140625" style="248" customWidth="1"/>
    <col min="2562" max="2562" width="9.5546875" style="248" customWidth="1"/>
    <col min="2563" max="2563" width="15.109375" style="248" customWidth="1"/>
    <col min="2564" max="2564" width="14.6640625" style="248" customWidth="1"/>
    <col min="2565" max="2565" width="11.88671875" style="248" customWidth="1"/>
    <col min="2566" max="2566" width="12.88671875" style="248" customWidth="1"/>
    <col min="2567" max="2567" width="5.6640625" style="248" customWidth="1"/>
    <col min="2568" max="2568" width="9.44140625" style="248" customWidth="1"/>
    <col min="2569" max="2569" width="6.44140625" style="248" customWidth="1"/>
    <col min="2570" max="2570" width="4.5546875" style="248" customWidth="1"/>
    <col min="2571" max="2571" width="8.5546875" style="248" customWidth="1"/>
    <col min="2572" max="2572" width="15.109375" style="248" customWidth="1"/>
    <col min="2573" max="2573" width="8.109375" style="248" customWidth="1"/>
    <col min="2574" max="2574" width="7.109375" style="248" customWidth="1"/>
    <col min="2575" max="2575" width="19.6640625" style="248" customWidth="1"/>
    <col min="2576" max="2576" width="3.5546875" style="248" customWidth="1"/>
    <col min="2577" max="2816" width="9.109375" style="248"/>
    <col min="2817" max="2817" width="4.44140625" style="248" customWidth="1"/>
    <col min="2818" max="2818" width="9.5546875" style="248" customWidth="1"/>
    <col min="2819" max="2819" width="15.109375" style="248" customWidth="1"/>
    <col min="2820" max="2820" width="14.6640625" style="248" customWidth="1"/>
    <col min="2821" max="2821" width="11.88671875" style="248" customWidth="1"/>
    <col min="2822" max="2822" width="12.88671875" style="248" customWidth="1"/>
    <col min="2823" max="2823" width="5.6640625" style="248" customWidth="1"/>
    <col min="2824" max="2824" width="9.44140625" style="248" customWidth="1"/>
    <col min="2825" max="2825" width="6.44140625" style="248" customWidth="1"/>
    <col min="2826" max="2826" width="4.5546875" style="248" customWidth="1"/>
    <col min="2827" max="2827" width="8.5546875" style="248" customWidth="1"/>
    <col min="2828" max="2828" width="15.109375" style="248" customWidth="1"/>
    <col min="2829" max="2829" width="8.109375" style="248" customWidth="1"/>
    <col min="2830" max="2830" width="7.109375" style="248" customWidth="1"/>
    <col min="2831" max="2831" width="19.6640625" style="248" customWidth="1"/>
    <col min="2832" max="2832" width="3.5546875" style="248" customWidth="1"/>
    <col min="2833" max="3072" width="9.109375" style="248"/>
    <col min="3073" max="3073" width="4.44140625" style="248" customWidth="1"/>
    <col min="3074" max="3074" width="9.5546875" style="248" customWidth="1"/>
    <col min="3075" max="3075" width="15.109375" style="248" customWidth="1"/>
    <col min="3076" max="3076" width="14.6640625" style="248" customWidth="1"/>
    <col min="3077" max="3077" width="11.88671875" style="248" customWidth="1"/>
    <col min="3078" max="3078" width="12.88671875" style="248" customWidth="1"/>
    <col min="3079" max="3079" width="5.6640625" style="248" customWidth="1"/>
    <col min="3080" max="3080" width="9.44140625" style="248" customWidth="1"/>
    <col min="3081" max="3081" width="6.44140625" style="248" customWidth="1"/>
    <col min="3082" max="3082" width="4.5546875" style="248" customWidth="1"/>
    <col min="3083" max="3083" width="8.5546875" style="248" customWidth="1"/>
    <col min="3084" max="3084" width="15.109375" style="248" customWidth="1"/>
    <col min="3085" max="3085" width="8.109375" style="248" customWidth="1"/>
    <col min="3086" max="3086" width="7.109375" style="248" customWidth="1"/>
    <col min="3087" max="3087" width="19.6640625" style="248" customWidth="1"/>
    <col min="3088" max="3088" width="3.5546875" style="248" customWidth="1"/>
    <col min="3089" max="3328" width="9.109375" style="248"/>
    <col min="3329" max="3329" width="4.44140625" style="248" customWidth="1"/>
    <col min="3330" max="3330" width="9.5546875" style="248" customWidth="1"/>
    <col min="3331" max="3331" width="15.109375" style="248" customWidth="1"/>
    <col min="3332" max="3332" width="14.6640625" style="248" customWidth="1"/>
    <col min="3333" max="3333" width="11.88671875" style="248" customWidth="1"/>
    <col min="3334" max="3334" width="12.88671875" style="248" customWidth="1"/>
    <col min="3335" max="3335" width="5.6640625" style="248" customWidth="1"/>
    <col min="3336" max="3336" width="9.44140625" style="248" customWidth="1"/>
    <col min="3337" max="3337" width="6.44140625" style="248" customWidth="1"/>
    <col min="3338" max="3338" width="4.5546875" style="248" customWidth="1"/>
    <col min="3339" max="3339" width="8.5546875" style="248" customWidth="1"/>
    <col min="3340" max="3340" width="15.109375" style="248" customWidth="1"/>
    <col min="3341" max="3341" width="8.109375" style="248" customWidth="1"/>
    <col min="3342" max="3342" width="7.109375" style="248" customWidth="1"/>
    <col min="3343" max="3343" width="19.6640625" style="248" customWidth="1"/>
    <col min="3344" max="3344" width="3.5546875" style="248" customWidth="1"/>
    <col min="3345" max="3584" width="9.109375" style="248"/>
    <col min="3585" max="3585" width="4.44140625" style="248" customWidth="1"/>
    <col min="3586" max="3586" width="9.5546875" style="248" customWidth="1"/>
    <col min="3587" max="3587" width="15.109375" style="248" customWidth="1"/>
    <col min="3588" max="3588" width="14.6640625" style="248" customWidth="1"/>
    <col min="3589" max="3589" width="11.88671875" style="248" customWidth="1"/>
    <col min="3590" max="3590" width="12.88671875" style="248" customWidth="1"/>
    <col min="3591" max="3591" width="5.6640625" style="248" customWidth="1"/>
    <col min="3592" max="3592" width="9.44140625" style="248" customWidth="1"/>
    <col min="3593" max="3593" width="6.44140625" style="248" customWidth="1"/>
    <col min="3594" max="3594" width="4.5546875" style="248" customWidth="1"/>
    <col min="3595" max="3595" width="8.5546875" style="248" customWidth="1"/>
    <col min="3596" max="3596" width="15.109375" style="248" customWidth="1"/>
    <col min="3597" max="3597" width="8.109375" style="248" customWidth="1"/>
    <col min="3598" max="3598" width="7.109375" style="248" customWidth="1"/>
    <col min="3599" max="3599" width="19.6640625" style="248" customWidth="1"/>
    <col min="3600" max="3600" width="3.5546875" style="248" customWidth="1"/>
    <col min="3601" max="3840" width="9.109375" style="248"/>
    <col min="3841" max="3841" width="4.44140625" style="248" customWidth="1"/>
    <col min="3842" max="3842" width="9.5546875" style="248" customWidth="1"/>
    <col min="3843" max="3843" width="15.109375" style="248" customWidth="1"/>
    <col min="3844" max="3844" width="14.6640625" style="248" customWidth="1"/>
    <col min="3845" max="3845" width="11.88671875" style="248" customWidth="1"/>
    <col min="3846" max="3846" width="12.88671875" style="248" customWidth="1"/>
    <col min="3847" max="3847" width="5.6640625" style="248" customWidth="1"/>
    <col min="3848" max="3848" width="9.44140625" style="248" customWidth="1"/>
    <col min="3849" max="3849" width="6.44140625" style="248" customWidth="1"/>
    <col min="3850" max="3850" width="4.5546875" style="248" customWidth="1"/>
    <col min="3851" max="3851" width="8.5546875" style="248" customWidth="1"/>
    <col min="3852" max="3852" width="15.109375" style="248" customWidth="1"/>
    <col min="3853" max="3853" width="8.109375" style="248" customWidth="1"/>
    <col min="3854" max="3854" width="7.109375" style="248" customWidth="1"/>
    <col min="3855" max="3855" width="19.6640625" style="248" customWidth="1"/>
    <col min="3856" max="3856" width="3.5546875" style="248" customWidth="1"/>
    <col min="3857" max="4096" width="9.109375" style="248"/>
    <col min="4097" max="4097" width="4.44140625" style="248" customWidth="1"/>
    <col min="4098" max="4098" width="9.5546875" style="248" customWidth="1"/>
    <col min="4099" max="4099" width="15.109375" style="248" customWidth="1"/>
    <col min="4100" max="4100" width="14.6640625" style="248" customWidth="1"/>
    <col min="4101" max="4101" width="11.88671875" style="248" customWidth="1"/>
    <col min="4102" max="4102" width="12.88671875" style="248" customWidth="1"/>
    <col min="4103" max="4103" width="5.6640625" style="248" customWidth="1"/>
    <col min="4104" max="4104" width="9.44140625" style="248" customWidth="1"/>
    <col min="4105" max="4105" width="6.44140625" style="248" customWidth="1"/>
    <col min="4106" max="4106" width="4.5546875" style="248" customWidth="1"/>
    <col min="4107" max="4107" width="8.5546875" style="248" customWidth="1"/>
    <col min="4108" max="4108" width="15.109375" style="248" customWidth="1"/>
    <col min="4109" max="4109" width="8.109375" style="248" customWidth="1"/>
    <col min="4110" max="4110" width="7.109375" style="248" customWidth="1"/>
    <col min="4111" max="4111" width="19.6640625" style="248" customWidth="1"/>
    <col min="4112" max="4112" width="3.5546875" style="248" customWidth="1"/>
    <col min="4113" max="4352" width="9.109375" style="248"/>
    <col min="4353" max="4353" width="4.44140625" style="248" customWidth="1"/>
    <col min="4354" max="4354" width="9.5546875" style="248" customWidth="1"/>
    <col min="4355" max="4355" width="15.109375" style="248" customWidth="1"/>
    <col min="4356" max="4356" width="14.6640625" style="248" customWidth="1"/>
    <col min="4357" max="4357" width="11.88671875" style="248" customWidth="1"/>
    <col min="4358" max="4358" width="12.88671875" style="248" customWidth="1"/>
    <col min="4359" max="4359" width="5.6640625" style="248" customWidth="1"/>
    <col min="4360" max="4360" width="9.44140625" style="248" customWidth="1"/>
    <col min="4361" max="4361" width="6.44140625" style="248" customWidth="1"/>
    <col min="4362" max="4362" width="4.5546875" style="248" customWidth="1"/>
    <col min="4363" max="4363" width="8.5546875" style="248" customWidth="1"/>
    <col min="4364" max="4364" width="15.109375" style="248" customWidth="1"/>
    <col min="4365" max="4365" width="8.109375" style="248" customWidth="1"/>
    <col min="4366" max="4366" width="7.109375" style="248" customWidth="1"/>
    <col min="4367" max="4367" width="19.6640625" style="248" customWidth="1"/>
    <col min="4368" max="4368" width="3.5546875" style="248" customWidth="1"/>
    <col min="4369" max="4608" width="9.109375" style="248"/>
    <col min="4609" max="4609" width="4.44140625" style="248" customWidth="1"/>
    <col min="4610" max="4610" width="9.5546875" style="248" customWidth="1"/>
    <col min="4611" max="4611" width="15.109375" style="248" customWidth="1"/>
    <col min="4612" max="4612" width="14.6640625" style="248" customWidth="1"/>
    <col min="4613" max="4613" width="11.88671875" style="248" customWidth="1"/>
    <col min="4614" max="4614" width="12.88671875" style="248" customWidth="1"/>
    <col min="4615" max="4615" width="5.6640625" style="248" customWidth="1"/>
    <col min="4616" max="4616" width="9.44140625" style="248" customWidth="1"/>
    <col min="4617" max="4617" width="6.44140625" style="248" customWidth="1"/>
    <col min="4618" max="4618" width="4.5546875" style="248" customWidth="1"/>
    <col min="4619" max="4619" width="8.5546875" style="248" customWidth="1"/>
    <col min="4620" max="4620" width="15.109375" style="248" customWidth="1"/>
    <col min="4621" max="4621" width="8.109375" style="248" customWidth="1"/>
    <col min="4622" max="4622" width="7.109375" style="248" customWidth="1"/>
    <col min="4623" max="4623" width="19.6640625" style="248" customWidth="1"/>
    <col min="4624" max="4624" width="3.5546875" style="248" customWidth="1"/>
    <col min="4625" max="4864" width="9.109375" style="248"/>
    <col min="4865" max="4865" width="4.44140625" style="248" customWidth="1"/>
    <col min="4866" max="4866" width="9.5546875" style="248" customWidth="1"/>
    <col min="4867" max="4867" width="15.109375" style="248" customWidth="1"/>
    <col min="4868" max="4868" width="14.6640625" style="248" customWidth="1"/>
    <col min="4869" max="4869" width="11.88671875" style="248" customWidth="1"/>
    <col min="4870" max="4870" width="12.88671875" style="248" customWidth="1"/>
    <col min="4871" max="4871" width="5.6640625" style="248" customWidth="1"/>
    <col min="4872" max="4872" width="9.44140625" style="248" customWidth="1"/>
    <col min="4873" max="4873" width="6.44140625" style="248" customWidth="1"/>
    <col min="4874" max="4874" width="4.5546875" style="248" customWidth="1"/>
    <col min="4875" max="4875" width="8.5546875" style="248" customWidth="1"/>
    <col min="4876" max="4876" width="15.109375" style="248" customWidth="1"/>
    <col min="4877" max="4877" width="8.109375" style="248" customWidth="1"/>
    <col min="4878" max="4878" width="7.109375" style="248" customWidth="1"/>
    <col min="4879" max="4879" width="19.6640625" style="248" customWidth="1"/>
    <col min="4880" max="4880" width="3.5546875" style="248" customWidth="1"/>
    <col min="4881" max="5120" width="9.109375" style="248"/>
    <col min="5121" max="5121" width="4.44140625" style="248" customWidth="1"/>
    <col min="5122" max="5122" width="9.5546875" style="248" customWidth="1"/>
    <col min="5123" max="5123" width="15.109375" style="248" customWidth="1"/>
    <col min="5124" max="5124" width="14.6640625" style="248" customWidth="1"/>
    <col min="5125" max="5125" width="11.88671875" style="248" customWidth="1"/>
    <col min="5126" max="5126" width="12.88671875" style="248" customWidth="1"/>
    <col min="5127" max="5127" width="5.6640625" style="248" customWidth="1"/>
    <col min="5128" max="5128" width="9.44140625" style="248" customWidth="1"/>
    <col min="5129" max="5129" width="6.44140625" style="248" customWidth="1"/>
    <col min="5130" max="5130" width="4.5546875" style="248" customWidth="1"/>
    <col min="5131" max="5131" width="8.5546875" style="248" customWidth="1"/>
    <col min="5132" max="5132" width="15.109375" style="248" customWidth="1"/>
    <col min="5133" max="5133" width="8.109375" style="248" customWidth="1"/>
    <col min="5134" max="5134" width="7.109375" style="248" customWidth="1"/>
    <col min="5135" max="5135" width="19.6640625" style="248" customWidth="1"/>
    <col min="5136" max="5136" width="3.5546875" style="248" customWidth="1"/>
    <col min="5137" max="5376" width="9.109375" style="248"/>
    <col min="5377" max="5377" width="4.44140625" style="248" customWidth="1"/>
    <col min="5378" max="5378" width="9.5546875" style="248" customWidth="1"/>
    <col min="5379" max="5379" width="15.109375" style="248" customWidth="1"/>
    <col min="5380" max="5380" width="14.6640625" style="248" customWidth="1"/>
    <col min="5381" max="5381" width="11.88671875" style="248" customWidth="1"/>
    <col min="5382" max="5382" width="12.88671875" style="248" customWidth="1"/>
    <col min="5383" max="5383" width="5.6640625" style="248" customWidth="1"/>
    <col min="5384" max="5384" width="9.44140625" style="248" customWidth="1"/>
    <col min="5385" max="5385" width="6.44140625" style="248" customWidth="1"/>
    <col min="5386" max="5386" width="4.5546875" style="248" customWidth="1"/>
    <col min="5387" max="5387" width="8.5546875" style="248" customWidth="1"/>
    <col min="5388" max="5388" width="15.109375" style="248" customWidth="1"/>
    <col min="5389" max="5389" width="8.109375" style="248" customWidth="1"/>
    <col min="5390" max="5390" width="7.109375" style="248" customWidth="1"/>
    <col min="5391" max="5391" width="19.6640625" style="248" customWidth="1"/>
    <col min="5392" max="5392" width="3.5546875" style="248" customWidth="1"/>
    <col min="5393" max="5632" width="9.109375" style="248"/>
    <col min="5633" max="5633" width="4.44140625" style="248" customWidth="1"/>
    <col min="5634" max="5634" width="9.5546875" style="248" customWidth="1"/>
    <col min="5635" max="5635" width="15.109375" style="248" customWidth="1"/>
    <col min="5636" max="5636" width="14.6640625" style="248" customWidth="1"/>
    <col min="5637" max="5637" width="11.88671875" style="248" customWidth="1"/>
    <col min="5638" max="5638" width="12.88671875" style="248" customWidth="1"/>
    <col min="5639" max="5639" width="5.6640625" style="248" customWidth="1"/>
    <col min="5640" max="5640" width="9.44140625" style="248" customWidth="1"/>
    <col min="5641" max="5641" width="6.44140625" style="248" customWidth="1"/>
    <col min="5642" max="5642" width="4.5546875" style="248" customWidth="1"/>
    <col min="5643" max="5643" width="8.5546875" style="248" customWidth="1"/>
    <col min="5644" max="5644" width="15.109375" style="248" customWidth="1"/>
    <col min="5645" max="5645" width="8.109375" style="248" customWidth="1"/>
    <col min="5646" max="5646" width="7.109375" style="248" customWidth="1"/>
    <col min="5647" max="5647" width="19.6640625" style="248" customWidth="1"/>
    <col min="5648" max="5648" width="3.5546875" style="248" customWidth="1"/>
    <col min="5649" max="5888" width="9.109375" style="248"/>
    <col min="5889" max="5889" width="4.44140625" style="248" customWidth="1"/>
    <col min="5890" max="5890" width="9.5546875" style="248" customWidth="1"/>
    <col min="5891" max="5891" width="15.109375" style="248" customWidth="1"/>
    <col min="5892" max="5892" width="14.6640625" style="248" customWidth="1"/>
    <col min="5893" max="5893" width="11.88671875" style="248" customWidth="1"/>
    <col min="5894" max="5894" width="12.88671875" style="248" customWidth="1"/>
    <col min="5895" max="5895" width="5.6640625" style="248" customWidth="1"/>
    <col min="5896" max="5896" width="9.44140625" style="248" customWidth="1"/>
    <col min="5897" max="5897" width="6.44140625" style="248" customWidth="1"/>
    <col min="5898" max="5898" width="4.5546875" style="248" customWidth="1"/>
    <col min="5899" max="5899" width="8.5546875" style="248" customWidth="1"/>
    <col min="5900" max="5900" width="15.109375" style="248" customWidth="1"/>
    <col min="5901" max="5901" width="8.109375" style="248" customWidth="1"/>
    <col min="5902" max="5902" width="7.109375" style="248" customWidth="1"/>
    <col min="5903" max="5903" width="19.6640625" style="248" customWidth="1"/>
    <col min="5904" max="5904" width="3.5546875" style="248" customWidth="1"/>
    <col min="5905" max="6144" width="9.109375" style="248"/>
    <col min="6145" max="6145" width="4.44140625" style="248" customWidth="1"/>
    <col min="6146" max="6146" width="9.5546875" style="248" customWidth="1"/>
    <col min="6147" max="6147" width="15.109375" style="248" customWidth="1"/>
    <col min="6148" max="6148" width="14.6640625" style="248" customWidth="1"/>
    <col min="6149" max="6149" width="11.88671875" style="248" customWidth="1"/>
    <col min="6150" max="6150" width="12.88671875" style="248" customWidth="1"/>
    <col min="6151" max="6151" width="5.6640625" style="248" customWidth="1"/>
    <col min="6152" max="6152" width="9.44140625" style="248" customWidth="1"/>
    <col min="6153" max="6153" width="6.44140625" style="248" customWidth="1"/>
    <col min="6154" max="6154" width="4.5546875" style="248" customWidth="1"/>
    <col min="6155" max="6155" width="8.5546875" style="248" customWidth="1"/>
    <col min="6156" max="6156" width="15.109375" style="248" customWidth="1"/>
    <col min="6157" max="6157" width="8.109375" style="248" customWidth="1"/>
    <col min="6158" max="6158" width="7.109375" style="248" customWidth="1"/>
    <col min="6159" max="6159" width="19.6640625" style="248" customWidth="1"/>
    <col min="6160" max="6160" width="3.5546875" style="248" customWidth="1"/>
    <col min="6161" max="6400" width="9.109375" style="248"/>
    <col min="6401" max="6401" width="4.44140625" style="248" customWidth="1"/>
    <col min="6402" max="6402" width="9.5546875" style="248" customWidth="1"/>
    <col min="6403" max="6403" width="15.109375" style="248" customWidth="1"/>
    <col min="6404" max="6404" width="14.6640625" style="248" customWidth="1"/>
    <col min="6405" max="6405" width="11.88671875" style="248" customWidth="1"/>
    <col min="6406" max="6406" width="12.88671875" style="248" customWidth="1"/>
    <col min="6407" max="6407" width="5.6640625" style="248" customWidth="1"/>
    <col min="6408" max="6408" width="9.44140625" style="248" customWidth="1"/>
    <col min="6409" max="6409" width="6.44140625" style="248" customWidth="1"/>
    <col min="6410" max="6410" width="4.5546875" style="248" customWidth="1"/>
    <col min="6411" max="6411" width="8.5546875" style="248" customWidth="1"/>
    <col min="6412" max="6412" width="15.109375" style="248" customWidth="1"/>
    <col min="6413" max="6413" width="8.109375" style="248" customWidth="1"/>
    <col min="6414" max="6414" width="7.109375" style="248" customWidth="1"/>
    <col min="6415" max="6415" width="19.6640625" style="248" customWidth="1"/>
    <col min="6416" max="6416" width="3.5546875" style="248" customWidth="1"/>
    <col min="6417" max="6656" width="9.109375" style="248"/>
    <col min="6657" max="6657" width="4.44140625" style="248" customWidth="1"/>
    <col min="6658" max="6658" width="9.5546875" style="248" customWidth="1"/>
    <col min="6659" max="6659" width="15.109375" style="248" customWidth="1"/>
    <col min="6660" max="6660" width="14.6640625" style="248" customWidth="1"/>
    <col min="6661" max="6661" width="11.88671875" style="248" customWidth="1"/>
    <col min="6662" max="6662" width="12.88671875" style="248" customWidth="1"/>
    <col min="6663" max="6663" width="5.6640625" style="248" customWidth="1"/>
    <col min="6664" max="6664" width="9.44140625" style="248" customWidth="1"/>
    <col min="6665" max="6665" width="6.44140625" style="248" customWidth="1"/>
    <col min="6666" max="6666" width="4.5546875" style="248" customWidth="1"/>
    <col min="6667" max="6667" width="8.5546875" style="248" customWidth="1"/>
    <col min="6668" max="6668" width="15.109375" style="248" customWidth="1"/>
    <col min="6669" max="6669" width="8.109375" style="248" customWidth="1"/>
    <col min="6670" max="6670" width="7.109375" style="248" customWidth="1"/>
    <col min="6671" max="6671" width="19.6640625" style="248" customWidth="1"/>
    <col min="6672" max="6672" width="3.5546875" style="248" customWidth="1"/>
    <col min="6673" max="6912" width="9.109375" style="248"/>
    <col min="6913" max="6913" width="4.44140625" style="248" customWidth="1"/>
    <col min="6914" max="6914" width="9.5546875" style="248" customWidth="1"/>
    <col min="6915" max="6915" width="15.109375" style="248" customWidth="1"/>
    <col min="6916" max="6916" width="14.6640625" style="248" customWidth="1"/>
    <col min="6917" max="6917" width="11.88671875" style="248" customWidth="1"/>
    <col min="6918" max="6918" width="12.88671875" style="248" customWidth="1"/>
    <col min="6919" max="6919" width="5.6640625" style="248" customWidth="1"/>
    <col min="6920" max="6920" width="9.44140625" style="248" customWidth="1"/>
    <col min="6921" max="6921" width="6.44140625" style="248" customWidth="1"/>
    <col min="6922" max="6922" width="4.5546875" style="248" customWidth="1"/>
    <col min="6923" max="6923" width="8.5546875" style="248" customWidth="1"/>
    <col min="6924" max="6924" width="15.109375" style="248" customWidth="1"/>
    <col min="6925" max="6925" width="8.109375" style="248" customWidth="1"/>
    <col min="6926" max="6926" width="7.109375" style="248" customWidth="1"/>
    <col min="6927" max="6927" width="19.6640625" style="248" customWidth="1"/>
    <col min="6928" max="6928" width="3.5546875" style="248" customWidth="1"/>
    <col min="6929" max="7168" width="9.109375" style="248"/>
    <col min="7169" max="7169" width="4.44140625" style="248" customWidth="1"/>
    <col min="7170" max="7170" width="9.5546875" style="248" customWidth="1"/>
    <col min="7171" max="7171" width="15.109375" style="248" customWidth="1"/>
    <col min="7172" max="7172" width="14.6640625" style="248" customWidth="1"/>
    <col min="7173" max="7173" width="11.88671875" style="248" customWidth="1"/>
    <col min="7174" max="7174" width="12.88671875" style="248" customWidth="1"/>
    <col min="7175" max="7175" width="5.6640625" style="248" customWidth="1"/>
    <col min="7176" max="7176" width="9.44140625" style="248" customWidth="1"/>
    <col min="7177" max="7177" width="6.44140625" style="248" customWidth="1"/>
    <col min="7178" max="7178" width="4.5546875" style="248" customWidth="1"/>
    <col min="7179" max="7179" width="8.5546875" style="248" customWidth="1"/>
    <col min="7180" max="7180" width="15.109375" style="248" customWidth="1"/>
    <col min="7181" max="7181" width="8.109375" style="248" customWidth="1"/>
    <col min="7182" max="7182" width="7.109375" style="248" customWidth="1"/>
    <col min="7183" max="7183" width="19.6640625" style="248" customWidth="1"/>
    <col min="7184" max="7184" width="3.5546875" style="248" customWidth="1"/>
    <col min="7185" max="7424" width="9.109375" style="248"/>
    <col min="7425" max="7425" width="4.44140625" style="248" customWidth="1"/>
    <col min="7426" max="7426" width="9.5546875" style="248" customWidth="1"/>
    <col min="7427" max="7427" width="15.109375" style="248" customWidth="1"/>
    <col min="7428" max="7428" width="14.6640625" style="248" customWidth="1"/>
    <col min="7429" max="7429" width="11.88671875" style="248" customWidth="1"/>
    <col min="7430" max="7430" width="12.88671875" style="248" customWidth="1"/>
    <col min="7431" max="7431" width="5.6640625" style="248" customWidth="1"/>
    <col min="7432" max="7432" width="9.44140625" style="248" customWidth="1"/>
    <col min="7433" max="7433" width="6.44140625" style="248" customWidth="1"/>
    <col min="7434" max="7434" width="4.5546875" style="248" customWidth="1"/>
    <col min="7435" max="7435" width="8.5546875" style="248" customWidth="1"/>
    <col min="7436" max="7436" width="15.109375" style="248" customWidth="1"/>
    <col min="7437" max="7437" width="8.109375" style="248" customWidth="1"/>
    <col min="7438" max="7438" width="7.109375" style="248" customWidth="1"/>
    <col min="7439" max="7439" width="19.6640625" style="248" customWidth="1"/>
    <col min="7440" max="7440" width="3.5546875" style="248" customWidth="1"/>
    <col min="7441" max="7680" width="9.109375" style="248"/>
    <col min="7681" max="7681" width="4.44140625" style="248" customWidth="1"/>
    <col min="7682" max="7682" width="9.5546875" style="248" customWidth="1"/>
    <col min="7683" max="7683" width="15.109375" style="248" customWidth="1"/>
    <col min="7684" max="7684" width="14.6640625" style="248" customWidth="1"/>
    <col min="7685" max="7685" width="11.88671875" style="248" customWidth="1"/>
    <col min="7686" max="7686" width="12.88671875" style="248" customWidth="1"/>
    <col min="7687" max="7687" width="5.6640625" style="248" customWidth="1"/>
    <col min="7688" max="7688" width="9.44140625" style="248" customWidth="1"/>
    <col min="7689" max="7689" width="6.44140625" style="248" customWidth="1"/>
    <col min="7690" max="7690" width="4.5546875" style="248" customWidth="1"/>
    <col min="7691" max="7691" width="8.5546875" style="248" customWidth="1"/>
    <col min="7692" max="7692" width="15.109375" style="248" customWidth="1"/>
    <col min="7693" max="7693" width="8.109375" style="248" customWidth="1"/>
    <col min="7694" max="7694" width="7.109375" style="248" customWidth="1"/>
    <col min="7695" max="7695" width="19.6640625" style="248" customWidth="1"/>
    <col min="7696" max="7696" width="3.5546875" style="248" customWidth="1"/>
    <col min="7697" max="7936" width="9.109375" style="248"/>
    <col min="7937" max="7937" width="4.44140625" style="248" customWidth="1"/>
    <col min="7938" max="7938" width="9.5546875" style="248" customWidth="1"/>
    <col min="7939" max="7939" width="15.109375" style="248" customWidth="1"/>
    <col min="7940" max="7940" width="14.6640625" style="248" customWidth="1"/>
    <col min="7941" max="7941" width="11.88671875" style="248" customWidth="1"/>
    <col min="7942" max="7942" width="12.88671875" style="248" customWidth="1"/>
    <col min="7943" max="7943" width="5.6640625" style="248" customWidth="1"/>
    <col min="7944" max="7944" width="9.44140625" style="248" customWidth="1"/>
    <col min="7945" max="7945" width="6.44140625" style="248" customWidth="1"/>
    <col min="7946" max="7946" width="4.5546875" style="248" customWidth="1"/>
    <col min="7947" max="7947" width="8.5546875" style="248" customWidth="1"/>
    <col min="7948" max="7948" width="15.109375" style="248" customWidth="1"/>
    <col min="7949" max="7949" width="8.109375" style="248" customWidth="1"/>
    <col min="7950" max="7950" width="7.109375" style="248" customWidth="1"/>
    <col min="7951" max="7951" width="19.6640625" style="248" customWidth="1"/>
    <col min="7952" max="7952" width="3.5546875" style="248" customWidth="1"/>
    <col min="7953" max="8192" width="9.109375" style="248"/>
    <col min="8193" max="8193" width="4.44140625" style="248" customWidth="1"/>
    <col min="8194" max="8194" width="9.5546875" style="248" customWidth="1"/>
    <col min="8195" max="8195" width="15.109375" style="248" customWidth="1"/>
    <col min="8196" max="8196" width="14.6640625" style="248" customWidth="1"/>
    <col min="8197" max="8197" width="11.88671875" style="248" customWidth="1"/>
    <col min="8198" max="8198" width="12.88671875" style="248" customWidth="1"/>
    <col min="8199" max="8199" width="5.6640625" style="248" customWidth="1"/>
    <col min="8200" max="8200" width="9.44140625" style="248" customWidth="1"/>
    <col min="8201" max="8201" width="6.44140625" style="248" customWidth="1"/>
    <col min="8202" max="8202" width="4.5546875" style="248" customWidth="1"/>
    <col min="8203" max="8203" width="8.5546875" style="248" customWidth="1"/>
    <col min="8204" max="8204" width="15.109375" style="248" customWidth="1"/>
    <col min="8205" max="8205" width="8.109375" style="248" customWidth="1"/>
    <col min="8206" max="8206" width="7.109375" style="248" customWidth="1"/>
    <col min="8207" max="8207" width="19.6640625" style="248" customWidth="1"/>
    <col min="8208" max="8208" width="3.5546875" style="248" customWidth="1"/>
    <col min="8209" max="8448" width="9.109375" style="248"/>
    <col min="8449" max="8449" width="4.44140625" style="248" customWidth="1"/>
    <col min="8450" max="8450" width="9.5546875" style="248" customWidth="1"/>
    <col min="8451" max="8451" width="15.109375" style="248" customWidth="1"/>
    <col min="8452" max="8452" width="14.6640625" style="248" customWidth="1"/>
    <col min="8453" max="8453" width="11.88671875" style="248" customWidth="1"/>
    <col min="8454" max="8454" width="12.88671875" style="248" customWidth="1"/>
    <col min="8455" max="8455" width="5.6640625" style="248" customWidth="1"/>
    <col min="8456" max="8456" width="9.44140625" style="248" customWidth="1"/>
    <col min="8457" max="8457" width="6.44140625" style="248" customWidth="1"/>
    <col min="8458" max="8458" width="4.5546875" style="248" customWidth="1"/>
    <col min="8459" max="8459" width="8.5546875" style="248" customWidth="1"/>
    <col min="8460" max="8460" width="15.109375" style="248" customWidth="1"/>
    <col min="8461" max="8461" width="8.109375" style="248" customWidth="1"/>
    <col min="8462" max="8462" width="7.109375" style="248" customWidth="1"/>
    <col min="8463" max="8463" width="19.6640625" style="248" customWidth="1"/>
    <col min="8464" max="8464" width="3.5546875" style="248" customWidth="1"/>
    <col min="8465" max="8704" width="9.109375" style="248"/>
    <col min="8705" max="8705" width="4.44140625" style="248" customWidth="1"/>
    <col min="8706" max="8706" width="9.5546875" style="248" customWidth="1"/>
    <col min="8707" max="8707" width="15.109375" style="248" customWidth="1"/>
    <col min="8708" max="8708" width="14.6640625" style="248" customWidth="1"/>
    <col min="8709" max="8709" width="11.88671875" style="248" customWidth="1"/>
    <col min="8710" max="8710" width="12.88671875" style="248" customWidth="1"/>
    <col min="8711" max="8711" width="5.6640625" style="248" customWidth="1"/>
    <col min="8712" max="8712" width="9.44140625" style="248" customWidth="1"/>
    <col min="8713" max="8713" width="6.44140625" style="248" customWidth="1"/>
    <col min="8714" max="8714" width="4.5546875" style="248" customWidth="1"/>
    <col min="8715" max="8715" width="8.5546875" style="248" customWidth="1"/>
    <col min="8716" max="8716" width="15.109375" style="248" customWidth="1"/>
    <col min="8717" max="8717" width="8.109375" style="248" customWidth="1"/>
    <col min="8718" max="8718" width="7.109375" style="248" customWidth="1"/>
    <col min="8719" max="8719" width="19.6640625" style="248" customWidth="1"/>
    <col min="8720" max="8720" width="3.5546875" style="248" customWidth="1"/>
    <col min="8721" max="8960" width="9.109375" style="248"/>
    <col min="8961" max="8961" width="4.44140625" style="248" customWidth="1"/>
    <col min="8962" max="8962" width="9.5546875" style="248" customWidth="1"/>
    <col min="8963" max="8963" width="15.109375" style="248" customWidth="1"/>
    <col min="8964" max="8964" width="14.6640625" style="248" customWidth="1"/>
    <col min="8965" max="8965" width="11.88671875" style="248" customWidth="1"/>
    <col min="8966" max="8966" width="12.88671875" style="248" customWidth="1"/>
    <col min="8967" max="8967" width="5.6640625" style="248" customWidth="1"/>
    <col min="8968" max="8968" width="9.44140625" style="248" customWidth="1"/>
    <col min="8969" max="8969" width="6.44140625" style="248" customWidth="1"/>
    <col min="8970" max="8970" width="4.5546875" style="248" customWidth="1"/>
    <col min="8971" max="8971" width="8.5546875" style="248" customWidth="1"/>
    <col min="8972" max="8972" width="15.109375" style="248" customWidth="1"/>
    <col min="8973" max="8973" width="8.109375" style="248" customWidth="1"/>
    <col min="8974" max="8974" width="7.109375" style="248" customWidth="1"/>
    <col min="8975" max="8975" width="19.6640625" style="248" customWidth="1"/>
    <col min="8976" max="8976" width="3.5546875" style="248" customWidth="1"/>
    <col min="8977" max="9216" width="9.109375" style="248"/>
    <col min="9217" max="9217" width="4.44140625" style="248" customWidth="1"/>
    <col min="9218" max="9218" width="9.5546875" style="248" customWidth="1"/>
    <col min="9219" max="9219" width="15.109375" style="248" customWidth="1"/>
    <col min="9220" max="9220" width="14.6640625" style="248" customWidth="1"/>
    <col min="9221" max="9221" width="11.88671875" style="248" customWidth="1"/>
    <col min="9222" max="9222" width="12.88671875" style="248" customWidth="1"/>
    <col min="9223" max="9223" width="5.6640625" style="248" customWidth="1"/>
    <col min="9224" max="9224" width="9.44140625" style="248" customWidth="1"/>
    <col min="9225" max="9225" width="6.44140625" style="248" customWidth="1"/>
    <col min="9226" max="9226" width="4.5546875" style="248" customWidth="1"/>
    <col min="9227" max="9227" width="8.5546875" style="248" customWidth="1"/>
    <col min="9228" max="9228" width="15.109375" style="248" customWidth="1"/>
    <col min="9229" max="9229" width="8.109375" style="248" customWidth="1"/>
    <col min="9230" max="9230" width="7.109375" style="248" customWidth="1"/>
    <col min="9231" max="9231" width="19.6640625" style="248" customWidth="1"/>
    <col min="9232" max="9232" width="3.5546875" style="248" customWidth="1"/>
    <col min="9233" max="9472" width="9.109375" style="248"/>
    <col min="9473" max="9473" width="4.44140625" style="248" customWidth="1"/>
    <col min="9474" max="9474" width="9.5546875" style="248" customWidth="1"/>
    <col min="9475" max="9475" width="15.109375" style="248" customWidth="1"/>
    <col min="9476" max="9476" width="14.6640625" style="248" customWidth="1"/>
    <col min="9477" max="9477" width="11.88671875" style="248" customWidth="1"/>
    <col min="9478" max="9478" width="12.88671875" style="248" customWidth="1"/>
    <col min="9479" max="9479" width="5.6640625" style="248" customWidth="1"/>
    <col min="9480" max="9480" width="9.44140625" style="248" customWidth="1"/>
    <col min="9481" max="9481" width="6.44140625" style="248" customWidth="1"/>
    <col min="9482" max="9482" width="4.5546875" style="248" customWidth="1"/>
    <col min="9483" max="9483" width="8.5546875" style="248" customWidth="1"/>
    <col min="9484" max="9484" width="15.109375" style="248" customWidth="1"/>
    <col min="9485" max="9485" width="8.109375" style="248" customWidth="1"/>
    <col min="9486" max="9486" width="7.109375" style="248" customWidth="1"/>
    <col min="9487" max="9487" width="19.6640625" style="248" customWidth="1"/>
    <col min="9488" max="9488" width="3.5546875" style="248" customWidth="1"/>
    <col min="9489" max="9728" width="9.109375" style="248"/>
    <col min="9729" max="9729" width="4.44140625" style="248" customWidth="1"/>
    <col min="9730" max="9730" width="9.5546875" style="248" customWidth="1"/>
    <col min="9731" max="9731" width="15.109375" style="248" customWidth="1"/>
    <col min="9732" max="9732" width="14.6640625" style="248" customWidth="1"/>
    <col min="9733" max="9733" width="11.88671875" style="248" customWidth="1"/>
    <col min="9734" max="9734" width="12.88671875" style="248" customWidth="1"/>
    <col min="9735" max="9735" width="5.6640625" style="248" customWidth="1"/>
    <col min="9736" max="9736" width="9.44140625" style="248" customWidth="1"/>
    <col min="9737" max="9737" width="6.44140625" style="248" customWidth="1"/>
    <col min="9738" max="9738" width="4.5546875" style="248" customWidth="1"/>
    <col min="9739" max="9739" width="8.5546875" style="248" customWidth="1"/>
    <col min="9740" max="9740" width="15.109375" style="248" customWidth="1"/>
    <col min="9741" max="9741" width="8.109375" style="248" customWidth="1"/>
    <col min="9742" max="9742" width="7.109375" style="248" customWidth="1"/>
    <col min="9743" max="9743" width="19.6640625" style="248" customWidth="1"/>
    <col min="9744" max="9744" width="3.5546875" style="248" customWidth="1"/>
    <col min="9745" max="9984" width="9.109375" style="248"/>
    <col min="9985" max="9985" width="4.44140625" style="248" customWidth="1"/>
    <col min="9986" max="9986" width="9.5546875" style="248" customWidth="1"/>
    <col min="9987" max="9987" width="15.109375" style="248" customWidth="1"/>
    <col min="9988" max="9988" width="14.6640625" style="248" customWidth="1"/>
    <col min="9989" max="9989" width="11.88671875" style="248" customWidth="1"/>
    <col min="9990" max="9990" width="12.88671875" style="248" customWidth="1"/>
    <col min="9991" max="9991" width="5.6640625" style="248" customWidth="1"/>
    <col min="9992" max="9992" width="9.44140625" style="248" customWidth="1"/>
    <col min="9993" max="9993" width="6.44140625" style="248" customWidth="1"/>
    <col min="9994" max="9994" width="4.5546875" style="248" customWidth="1"/>
    <col min="9995" max="9995" width="8.5546875" style="248" customWidth="1"/>
    <col min="9996" max="9996" width="15.109375" style="248" customWidth="1"/>
    <col min="9997" max="9997" width="8.109375" style="248" customWidth="1"/>
    <col min="9998" max="9998" width="7.109375" style="248" customWidth="1"/>
    <col min="9999" max="9999" width="19.6640625" style="248" customWidth="1"/>
    <col min="10000" max="10000" width="3.5546875" style="248" customWidth="1"/>
    <col min="10001" max="10240" width="9.109375" style="248"/>
    <col min="10241" max="10241" width="4.44140625" style="248" customWidth="1"/>
    <col min="10242" max="10242" width="9.5546875" style="248" customWidth="1"/>
    <col min="10243" max="10243" width="15.109375" style="248" customWidth="1"/>
    <col min="10244" max="10244" width="14.6640625" style="248" customWidth="1"/>
    <col min="10245" max="10245" width="11.88671875" style="248" customWidth="1"/>
    <col min="10246" max="10246" width="12.88671875" style="248" customWidth="1"/>
    <col min="10247" max="10247" width="5.6640625" style="248" customWidth="1"/>
    <col min="10248" max="10248" width="9.44140625" style="248" customWidth="1"/>
    <col min="10249" max="10249" width="6.44140625" style="248" customWidth="1"/>
    <col min="10250" max="10250" width="4.5546875" style="248" customWidth="1"/>
    <col min="10251" max="10251" width="8.5546875" style="248" customWidth="1"/>
    <col min="10252" max="10252" width="15.109375" style="248" customWidth="1"/>
    <col min="10253" max="10253" width="8.109375" style="248" customWidth="1"/>
    <col min="10254" max="10254" width="7.109375" style="248" customWidth="1"/>
    <col min="10255" max="10255" width="19.6640625" style="248" customWidth="1"/>
    <col min="10256" max="10256" width="3.5546875" style="248" customWidth="1"/>
    <col min="10257" max="10496" width="9.109375" style="248"/>
    <col min="10497" max="10497" width="4.44140625" style="248" customWidth="1"/>
    <col min="10498" max="10498" width="9.5546875" style="248" customWidth="1"/>
    <col min="10499" max="10499" width="15.109375" style="248" customWidth="1"/>
    <col min="10500" max="10500" width="14.6640625" style="248" customWidth="1"/>
    <col min="10501" max="10501" width="11.88671875" style="248" customWidth="1"/>
    <col min="10502" max="10502" width="12.88671875" style="248" customWidth="1"/>
    <col min="10503" max="10503" width="5.6640625" style="248" customWidth="1"/>
    <col min="10504" max="10504" width="9.44140625" style="248" customWidth="1"/>
    <col min="10505" max="10505" width="6.44140625" style="248" customWidth="1"/>
    <col min="10506" max="10506" width="4.5546875" style="248" customWidth="1"/>
    <col min="10507" max="10507" width="8.5546875" style="248" customWidth="1"/>
    <col min="10508" max="10508" width="15.109375" style="248" customWidth="1"/>
    <col min="10509" max="10509" width="8.109375" style="248" customWidth="1"/>
    <col min="10510" max="10510" width="7.109375" style="248" customWidth="1"/>
    <col min="10511" max="10511" width="19.6640625" style="248" customWidth="1"/>
    <col min="10512" max="10512" width="3.5546875" style="248" customWidth="1"/>
    <col min="10513" max="10752" width="9.109375" style="248"/>
    <col min="10753" max="10753" width="4.44140625" style="248" customWidth="1"/>
    <col min="10754" max="10754" width="9.5546875" style="248" customWidth="1"/>
    <col min="10755" max="10755" width="15.109375" style="248" customWidth="1"/>
    <col min="10756" max="10756" width="14.6640625" style="248" customWidth="1"/>
    <col min="10757" max="10757" width="11.88671875" style="248" customWidth="1"/>
    <col min="10758" max="10758" width="12.88671875" style="248" customWidth="1"/>
    <col min="10759" max="10759" width="5.6640625" style="248" customWidth="1"/>
    <col min="10760" max="10760" width="9.44140625" style="248" customWidth="1"/>
    <col min="10761" max="10761" width="6.44140625" style="248" customWidth="1"/>
    <col min="10762" max="10762" width="4.5546875" style="248" customWidth="1"/>
    <col min="10763" max="10763" width="8.5546875" style="248" customWidth="1"/>
    <col min="10764" max="10764" width="15.109375" style="248" customWidth="1"/>
    <col min="10765" max="10765" width="8.109375" style="248" customWidth="1"/>
    <col min="10766" max="10766" width="7.109375" style="248" customWidth="1"/>
    <col min="10767" max="10767" width="19.6640625" style="248" customWidth="1"/>
    <col min="10768" max="10768" width="3.5546875" style="248" customWidth="1"/>
    <col min="10769" max="11008" width="9.109375" style="248"/>
    <col min="11009" max="11009" width="4.44140625" style="248" customWidth="1"/>
    <col min="11010" max="11010" width="9.5546875" style="248" customWidth="1"/>
    <col min="11011" max="11011" width="15.109375" style="248" customWidth="1"/>
    <col min="11012" max="11012" width="14.6640625" style="248" customWidth="1"/>
    <col min="11013" max="11013" width="11.88671875" style="248" customWidth="1"/>
    <col min="11014" max="11014" width="12.88671875" style="248" customWidth="1"/>
    <col min="11015" max="11015" width="5.6640625" style="248" customWidth="1"/>
    <col min="11016" max="11016" width="9.44140625" style="248" customWidth="1"/>
    <col min="11017" max="11017" width="6.44140625" style="248" customWidth="1"/>
    <col min="11018" max="11018" width="4.5546875" style="248" customWidth="1"/>
    <col min="11019" max="11019" width="8.5546875" style="248" customWidth="1"/>
    <col min="11020" max="11020" width="15.109375" style="248" customWidth="1"/>
    <col min="11021" max="11021" width="8.109375" style="248" customWidth="1"/>
    <col min="11022" max="11022" width="7.109375" style="248" customWidth="1"/>
    <col min="11023" max="11023" width="19.6640625" style="248" customWidth="1"/>
    <col min="11024" max="11024" width="3.5546875" style="248" customWidth="1"/>
    <col min="11025" max="11264" width="9.109375" style="248"/>
    <col min="11265" max="11265" width="4.44140625" style="248" customWidth="1"/>
    <col min="11266" max="11266" width="9.5546875" style="248" customWidth="1"/>
    <col min="11267" max="11267" width="15.109375" style="248" customWidth="1"/>
    <col min="11268" max="11268" width="14.6640625" style="248" customWidth="1"/>
    <col min="11269" max="11269" width="11.88671875" style="248" customWidth="1"/>
    <col min="11270" max="11270" width="12.88671875" style="248" customWidth="1"/>
    <col min="11271" max="11271" width="5.6640625" style="248" customWidth="1"/>
    <col min="11272" max="11272" width="9.44140625" style="248" customWidth="1"/>
    <col min="11273" max="11273" width="6.44140625" style="248" customWidth="1"/>
    <col min="11274" max="11274" width="4.5546875" style="248" customWidth="1"/>
    <col min="11275" max="11275" width="8.5546875" style="248" customWidth="1"/>
    <col min="11276" max="11276" width="15.109375" style="248" customWidth="1"/>
    <col min="11277" max="11277" width="8.109375" style="248" customWidth="1"/>
    <col min="11278" max="11278" width="7.109375" style="248" customWidth="1"/>
    <col min="11279" max="11279" width="19.6640625" style="248" customWidth="1"/>
    <col min="11280" max="11280" width="3.5546875" style="248" customWidth="1"/>
    <col min="11281" max="11520" width="9.109375" style="248"/>
    <col min="11521" max="11521" width="4.44140625" style="248" customWidth="1"/>
    <col min="11522" max="11522" width="9.5546875" style="248" customWidth="1"/>
    <col min="11523" max="11523" width="15.109375" style="248" customWidth="1"/>
    <col min="11524" max="11524" width="14.6640625" style="248" customWidth="1"/>
    <col min="11525" max="11525" width="11.88671875" style="248" customWidth="1"/>
    <col min="11526" max="11526" width="12.88671875" style="248" customWidth="1"/>
    <col min="11527" max="11527" width="5.6640625" style="248" customWidth="1"/>
    <col min="11528" max="11528" width="9.44140625" style="248" customWidth="1"/>
    <col min="11529" max="11529" width="6.44140625" style="248" customWidth="1"/>
    <col min="11530" max="11530" width="4.5546875" style="248" customWidth="1"/>
    <col min="11531" max="11531" width="8.5546875" style="248" customWidth="1"/>
    <col min="11532" max="11532" width="15.109375" style="248" customWidth="1"/>
    <col min="11533" max="11533" width="8.109375" style="248" customWidth="1"/>
    <col min="11534" max="11534" width="7.109375" style="248" customWidth="1"/>
    <col min="11535" max="11535" width="19.6640625" style="248" customWidth="1"/>
    <col min="11536" max="11536" width="3.5546875" style="248" customWidth="1"/>
    <col min="11537" max="11776" width="9.109375" style="248"/>
    <col min="11777" max="11777" width="4.44140625" style="248" customWidth="1"/>
    <col min="11778" max="11778" width="9.5546875" style="248" customWidth="1"/>
    <col min="11779" max="11779" width="15.109375" style="248" customWidth="1"/>
    <col min="11780" max="11780" width="14.6640625" style="248" customWidth="1"/>
    <col min="11781" max="11781" width="11.88671875" style="248" customWidth="1"/>
    <col min="11782" max="11782" width="12.88671875" style="248" customWidth="1"/>
    <col min="11783" max="11783" width="5.6640625" style="248" customWidth="1"/>
    <col min="11784" max="11784" width="9.44140625" style="248" customWidth="1"/>
    <col min="11785" max="11785" width="6.44140625" style="248" customWidth="1"/>
    <col min="11786" max="11786" width="4.5546875" style="248" customWidth="1"/>
    <col min="11787" max="11787" width="8.5546875" style="248" customWidth="1"/>
    <col min="11788" max="11788" width="15.109375" style="248" customWidth="1"/>
    <col min="11789" max="11789" width="8.109375" style="248" customWidth="1"/>
    <col min="11790" max="11790" width="7.109375" style="248" customWidth="1"/>
    <col min="11791" max="11791" width="19.6640625" style="248" customWidth="1"/>
    <col min="11792" max="11792" width="3.5546875" style="248" customWidth="1"/>
    <col min="11793" max="12032" width="9.109375" style="248"/>
    <col min="12033" max="12033" width="4.44140625" style="248" customWidth="1"/>
    <col min="12034" max="12034" width="9.5546875" style="248" customWidth="1"/>
    <col min="12035" max="12035" width="15.109375" style="248" customWidth="1"/>
    <col min="12036" max="12036" width="14.6640625" style="248" customWidth="1"/>
    <col min="12037" max="12037" width="11.88671875" style="248" customWidth="1"/>
    <col min="12038" max="12038" width="12.88671875" style="248" customWidth="1"/>
    <col min="12039" max="12039" width="5.6640625" style="248" customWidth="1"/>
    <col min="12040" max="12040" width="9.44140625" style="248" customWidth="1"/>
    <col min="12041" max="12041" width="6.44140625" style="248" customWidth="1"/>
    <col min="12042" max="12042" width="4.5546875" style="248" customWidth="1"/>
    <col min="12043" max="12043" width="8.5546875" style="248" customWidth="1"/>
    <col min="12044" max="12044" width="15.109375" style="248" customWidth="1"/>
    <col min="12045" max="12045" width="8.109375" style="248" customWidth="1"/>
    <col min="12046" max="12046" width="7.109375" style="248" customWidth="1"/>
    <col min="12047" max="12047" width="19.6640625" style="248" customWidth="1"/>
    <col min="12048" max="12048" width="3.5546875" style="248" customWidth="1"/>
    <col min="12049" max="12288" width="9.109375" style="248"/>
    <col min="12289" max="12289" width="4.44140625" style="248" customWidth="1"/>
    <col min="12290" max="12290" width="9.5546875" style="248" customWidth="1"/>
    <col min="12291" max="12291" width="15.109375" style="248" customWidth="1"/>
    <col min="12292" max="12292" width="14.6640625" style="248" customWidth="1"/>
    <col min="12293" max="12293" width="11.88671875" style="248" customWidth="1"/>
    <col min="12294" max="12294" width="12.88671875" style="248" customWidth="1"/>
    <col min="12295" max="12295" width="5.6640625" style="248" customWidth="1"/>
    <col min="12296" max="12296" width="9.44140625" style="248" customWidth="1"/>
    <col min="12297" max="12297" width="6.44140625" style="248" customWidth="1"/>
    <col min="12298" max="12298" width="4.5546875" style="248" customWidth="1"/>
    <col min="12299" max="12299" width="8.5546875" style="248" customWidth="1"/>
    <col min="12300" max="12300" width="15.109375" style="248" customWidth="1"/>
    <col min="12301" max="12301" width="8.109375" style="248" customWidth="1"/>
    <col min="12302" max="12302" width="7.109375" style="248" customWidth="1"/>
    <col min="12303" max="12303" width="19.6640625" style="248" customWidth="1"/>
    <col min="12304" max="12304" width="3.5546875" style="248" customWidth="1"/>
    <col min="12305" max="12544" width="9.109375" style="248"/>
    <col min="12545" max="12545" width="4.44140625" style="248" customWidth="1"/>
    <col min="12546" max="12546" width="9.5546875" style="248" customWidth="1"/>
    <col min="12547" max="12547" width="15.109375" style="248" customWidth="1"/>
    <col min="12548" max="12548" width="14.6640625" style="248" customWidth="1"/>
    <col min="12549" max="12549" width="11.88671875" style="248" customWidth="1"/>
    <col min="12550" max="12550" width="12.88671875" style="248" customWidth="1"/>
    <col min="12551" max="12551" width="5.6640625" style="248" customWidth="1"/>
    <col min="12552" max="12552" width="9.44140625" style="248" customWidth="1"/>
    <col min="12553" max="12553" width="6.44140625" style="248" customWidth="1"/>
    <col min="12554" max="12554" width="4.5546875" style="248" customWidth="1"/>
    <col min="12555" max="12555" width="8.5546875" style="248" customWidth="1"/>
    <col min="12556" max="12556" width="15.109375" style="248" customWidth="1"/>
    <col min="12557" max="12557" width="8.109375" style="248" customWidth="1"/>
    <col min="12558" max="12558" width="7.109375" style="248" customWidth="1"/>
    <col min="12559" max="12559" width="19.6640625" style="248" customWidth="1"/>
    <col min="12560" max="12560" width="3.5546875" style="248" customWidth="1"/>
    <col min="12561" max="12800" width="9.109375" style="248"/>
    <col min="12801" max="12801" width="4.44140625" style="248" customWidth="1"/>
    <col min="12802" max="12802" width="9.5546875" style="248" customWidth="1"/>
    <col min="12803" max="12803" width="15.109375" style="248" customWidth="1"/>
    <col min="12804" max="12804" width="14.6640625" style="248" customWidth="1"/>
    <col min="12805" max="12805" width="11.88671875" style="248" customWidth="1"/>
    <col min="12806" max="12806" width="12.88671875" style="248" customWidth="1"/>
    <col min="12807" max="12807" width="5.6640625" style="248" customWidth="1"/>
    <col min="12808" max="12808" width="9.44140625" style="248" customWidth="1"/>
    <col min="12809" max="12809" width="6.44140625" style="248" customWidth="1"/>
    <col min="12810" max="12810" width="4.5546875" style="248" customWidth="1"/>
    <col min="12811" max="12811" width="8.5546875" style="248" customWidth="1"/>
    <col min="12812" max="12812" width="15.109375" style="248" customWidth="1"/>
    <col min="12813" max="12813" width="8.109375" style="248" customWidth="1"/>
    <col min="12814" max="12814" width="7.109375" style="248" customWidth="1"/>
    <col min="12815" max="12815" width="19.6640625" style="248" customWidth="1"/>
    <col min="12816" max="12816" width="3.5546875" style="248" customWidth="1"/>
    <col min="12817" max="13056" width="9.109375" style="248"/>
    <col min="13057" max="13057" width="4.44140625" style="248" customWidth="1"/>
    <col min="13058" max="13058" width="9.5546875" style="248" customWidth="1"/>
    <col min="13059" max="13059" width="15.109375" style="248" customWidth="1"/>
    <col min="13060" max="13060" width="14.6640625" style="248" customWidth="1"/>
    <col min="13061" max="13061" width="11.88671875" style="248" customWidth="1"/>
    <col min="13062" max="13062" width="12.88671875" style="248" customWidth="1"/>
    <col min="13063" max="13063" width="5.6640625" style="248" customWidth="1"/>
    <col min="13064" max="13064" width="9.44140625" style="248" customWidth="1"/>
    <col min="13065" max="13065" width="6.44140625" style="248" customWidth="1"/>
    <col min="13066" max="13066" width="4.5546875" style="248" customWidth="1"/>
    <col min="13067" max="13067" width="8.5546875" style="248" customWidth="1"/>
    <col min="13068" max="13068" width="15.109375" style="248" customWidth="1"/>
    <col min="13069" max="13069" width="8.109375" style="248" customWidth="1"/>
    <col min="13070" max="13070" width="7.109375" style="248" customWidth="1"/>
    <col min="13071" max="13071" width="19.6640625" style="248" customWidth="1"/>
    <col min="13072" max="13072" width="3.5546875" style="248" customWidth="1"/>
    <col min="13073" max="13312" width="9.109375" style="248"/>
    <col min="13313" max="13313" width="4.44140625" style="248" customWidth="1"/>
    <col min="13314" max="13314" width="9.5546875" style="248" customWidth="1"/>
    <col min="13315" max="13315" width="15.109375" style="248" customWidth="1"/>
    <col min="13316" max="13316" width="14.6640625" style="248" customWidth="1"/>
    <col min="13317" max="13317" width="11.88671875" style="248" customWidth="1"/>
    <col min="13318" max="13318" width="12.88671875" style="248" customWidth="1"/>
    <col min="13319" max="13319" width="5.6640625" style="248" customWidth="1"/>
    <col min="13320" max="13320" width="9.44140625" style="248" customWidth="1"/>
    <col min="13321" max="13321" width="6.44140625" style="248" customWidth="1"/>
    <col min="13322" max="13322" width="4.5546875" style="248" customWidth="1"/>
    <col min="13323" max="13323" width="8.5546875" style="248" customWidth="1"/>
    <col min="13324" max="13324" width="15.109375" style="248" customWidth="1"/>
    <col min="13325" max="13325" width="8.109375" style="248" customWidth="1"/>
    <col min="13326" max="13326" width="7.109375" style="248" customWidth="1"/>
    <col min="13327" max="13327" width="19.6640625" style="248" customWidth="1"/>
    <col min="13328" max="13328" width="3.5546875" style="248" customWidth="1"/>
    <col min="13329" max="13568" width="9.109375" style="248"/>
    <col min="13569" max="13569" width="4.44140625" style="248" customWidth="1"/>
    <col min="13570" max="13570" width="9.5546875" style="248" customWidth="1"/>
    <col min="13571" max="13571" width="15.109375" style="248" customWidth="1"/>
    <col min="13572" max="13572" width="14.6640625" style="248" customWidth="1"/>
    <col min="13573" max="13573" width="11.88671875" style="248" customWidth="1"/>
    <col min="13574" max="13574" width="12.88671875" style="248" customWidth="1"/>
    <col min="13575" max="13575" width="5.6640625" style="248" customWidth="1"/>
    <col min="13576" max="13576" width="9.44140625" style="248" customWidth="1"/>
    <col min="13577" max="13577" width="6.44140625" style="248" customWidth="1"/>
    <col min="13578" max="13578" width="4.5546875" style="248" customWidth="1"/>
    <col min="13579" max="13579" width="8.5546875" style="248" customWidth="1"/>
    <col min="13580" max="13580" width="15.109375" style="248" customWidth="1"/>
    <col min="13581" max="13581" width="8.109375" style="248" customWidth="1"/>
    <col min="13582" max="13582" width="7.109375" style="248" customWidth="1"/>
    <col min="13583" max="13583" width="19.6640625" style="248" customWidth="1"/>
    <col min="13584" max="13584" width="3.5546875" style="248" customWidth="1"/>
    <col min="13585" max="13824" width="9.109375" style="248"/>
    <col min="13825" max="13825" width="4.44140625" style="248" customWidth="1"/>
    <col min="13826" max="13826" width="9.5546875" style="248" customWidth="1"/>
    <col min="13827" max="13827" width="15.109375" style="248" customWidth="1"/>
    <col min="13828" max="13828" width="14.6640625" style="248" customWidth="1"/>
    <col min="13829" max="13829" width="11.88671875" style="248" customWidth="1"/>
    <col min="13830" max="13830" width="12.88671875" style="248" customWidth="1"/>
    <col min="13831" max="13831" width="5.6640625" style="248" customWidth="1"/>
    <col min="13832" max="13832" width="9.44140625" style="248" customWidth="1"/>
    <col min="13833" max="13833" width="6.44140625" style="248" customWidth="1"/>
    <col min="13834" max="13834" width="4.5546875" style="248" customWidth="1"/>
    <col min="13835" max="13835" width="8.5546875" style="248" customWidth="1"/>
    <col min="13836" max="13836" width="15.109375" style="248" customWidth="1"/>
    <col min="13837" max="13837" width="8.109375" style="248" customWidth="1"/>
    <col min="13838" max="13838" width="7.109375" style="248" customWidth="1"/>
    <col min="13839" max="13839" width="19.6640625" style="248" customWidth="1"/>
    <col min="13840" max="13840" width="3.5546875" style="248" customWidth="1"/>
    <col min="13841" max="14080" width="9.109375" style="248"/>
    <col min="14081" max="14081" width="4.44140625" style="248" customWidth="1"/>
    <col min="14082" max="14082" width="9.5546875" style="248" customWidth="1"/>
    <col min="14083" max="14083" width="15.109375" style="248" customWidth="1"/>
    <col min="14084" max="14084" width="14.6640625" style="248" customWidth="1"/>
    <col min="14085" max="14085" width="11.88671875" style="248" customWidth="1"/>
    <col min="14086" max="14086" width="12.88671875" style="248" customWidth="1"/>
    <col min="14087" max="14087" width="5.6640625" style="248" customWidth="1"/>
    <col min="14088" max="14088" width="9.44140625" style="248" customWidth="1"/>
    <col min="14089" max="14089" width="6.44140625" style="248" customWidth="1"/>
    <col min="14090" max="14090" width="4.5546875" style="248" customWidth="1"/>
    <col min="14091" max="14091" width="8.5546875" style="248" customWidth="1"/>
    <col min="14092" max="14092" width="15.109375" style="248" customWidth="1"/>
    <col min="14093" max="14093" width="8.109375" style="248" customWidth="1"/>
    <col min="14094" max="14094" width="7.109375" style="248" customWidth="1"/>
    <col min="14095" max="14095" width="19.6640625" style="248" customWidth="1"/>
    <col min="14096" max="14096" width="3.5546875" style="248" customWidth="1"/>
    <col min="14097" max="14336" width="9.109375" style="248"/>
    <col min="14337" max="14337" width="4.44140625" style="248" customWidth="1"/>
    <col min="14338" max="14338" width="9.5546875" style="248" customWidth="1"/>
    <col min="14339" max="14339" width="15.109375" style="248" customWidth="1"/>
    <col min="14340" max="14340" width="14.6640625" style="248" customWidth="1"/>
    <col min="14341" max="14341" width="11.88671875" style="248" customWidth="1"/>
    <col min="14342" max="14342" width="12.88671875" style="248" customWidth="1"/>
    <col min="14343" max="14343" width="5.6640625" style="248" customWidth="1"/>
    <col min="14344" max="14344" width="9.44140625" style="248" customWidth="1"/>
    <col min="14345" max="14345" width="6.44140625" style="248" customWidth="1"/>
    <col min="14346" max="14346" width="4.5546875" style="248" customWidth="1"/>
    <col min="14347" max="14347" width="8.5546875" style="248" customWidth="1"/>
    <col min="14348" max="14348" width="15.109375" style="248" customWidth="1"/>
    <col min="14349" max="14349" width="8.109375" style="248" customWidth="1"/>
    <col min="14350" max="14350" width="7.109375" style="248" customWidth="1"/>
    <col min="14351" max="14351" width="19.6640625" style="248" customWidth="1"/>
    <col min="14352" max="14352" width="3.5546875" style="248" customWidth="1"/>
    <col min="14353" max="14592" width="9.109375" style="248"/>
    <col min="14593" max="14593" width="4.44140625" style="248" customWidth="1"/>
    <col min="14594" max="14594" width="9.5546875" style="248" customWidth="1"/>
    <col min="14595" max="14595" width="15.109375" style="248" customWidth="1"/>
    <col min="14596" max="14596" width="14.6640625" style="248" customWidth="1"/>
    <col min="14597" max="14597" width="11.88671875" style="248" customWidth="1"/>
    <col min="14598" max="14598" width="12.88671875" style="248" customWidth="1"/>
    <col min="14599" max="14599" width="5.6640625" style="248" customWidth="1"/>
    <col min="14600" max="14600" width="9.44140625" style="248" customWidth="1"/>
    <col min="14601" max="14601" width="6.44140625" style="248" customWidth="1"/>
    <col min="14602" max="14602" width="4.5546875" style="248" customWidth="1"/>
    <col min="14603" max="14603" width="8.5546875" style="248" customWidth="1"/>
    <col min="14604" max="14604" width="15.109375" style="248" customWidth="1"/>
    <col min="14605" max="14605" width="8.109375" style="248" customWidth="1"/>
    <col min="14606" max="14606" width="7.109375" style="248" customWidth="1"/>
    <col min="14607" max="14607" width="19.6640625" style="248" customWidth="1"/>
    <col min="14608" max="14608" width="3.5546875" style="248" customWidth="1"/>
    <col min="14609" max="14848" width="9.109375" style="248"/>
    <col min="14849" max="14849" width="4.44140625" style="248" customWidth="1"/>
    <col min="14850" max="14850" width="9.5546875" style="248" customWidth="1"/>
    <col min="14851" max="14851" width="15.109375" style="248" customWidth="1"/>
    <col min="14852" max="14852" width="14.6640625" style="248" customWidth="1"/>
    <col min="14853" max="14853" width="11.88671875" style="248" customWidth="1"/>
    <col min="14854" max="14854" width="12.88671875" style="248" customWidth="1"/>
    <col min="14855" max="14855" width="5.6640625" style="248" customWidth="1"/>
    <col min="14856" max="14856" width="9.44140625" style="248" customWidth="1"/>
    <col min="14857" max="14857" width="6.44140625" style="248" customWidth="1"/>
    <col min="14858" max="14858" width="4.5546875" style="248" customWidth="1"/>
    <col min="14859" max="14859" width="8.5546875" style="248" customWidth="1"/>
    <col min="14860" max="14860" width="15.109375" style="248" customWidth="1"/>
    <col min="14861" max="14861" width="8.109375" style="248" customWidth="1"/>
    <col min="14862" max="14862" width="7.109375" style="248" customWidth="1"/>
    <col min="14863" max="14863" width="19.6640625" style="248" customWidth="1"/>
    <col min="14864" max="14864" width="3.5546875" style="248" customWidth="1"/>
    <col min="14865" max="15104" width="9.109375" style="248"/>
    <col min="15105" max="15105" width="4.44140625" style="248" customWidth="1"/>
    <col min="15106" max="15106" width="9.5546875" style="248" customWidth="1"/>
    <col min="15107" max="15107" width="15.109375" style="248" customWidth="1"/>
    <col min="15108" max="15108" width="14.6640625" style="248" customWidth="1"/>
    <col min="15109" max="15109" width="11.88671875" style="248" customWidth="1"/>
    <col min="15110" max="15110" width="12.88671875" style="248" customWidth="1"/>
    <col min="15111" max="15111" width="5.6640625" style="248" customWidth="1"/>
    <col min="15112" max="15112" width="9.44140625" style="248" customWidth="1"/>
    <col min="15113" max="15113" width="6.44140625" style="248" customWidth="1"/>
    <col min="15114" max="15114" width="4.5546875" style="248" customWidth="1"/>
    <col min="15115" max="15115" width="8.5546875" style="248" customWidth="1"/>
    <col min="15116" max="15116" width="15.109375" style="248" customWidth="1"/>
    <col min="15117" max="15117" width="8.109375" style="248" customWidth="1"/>
    <col min="15118" max="15118" width="7.109375" style="248" customWidth="1"/>
    <col min="15119" max="15119" width="19.6640625" style="248" customWidth="1"/>
    <col min="15120" max="15120" width="3.5546875" style="248" customWidth="1"/>
    <col min="15121" max="15360" width="9.109375" style="248"/>
    <col min="15361" max="15361" width="4.44140625" style="248" customWidth="1"/>
    <col min="15362" max="15362" width="9.5546875" style="248" customWidth="1"/>
    <col min="15363" max="15363" width="15.109375" style="248" customWidth="1"/>
    <col min="15364" max="15364" width="14.6640625" style="248" customWidth="1"/>
    <col min="15365" max="15365" width="11.88671875" style="248" customWidth="1"/>
    <col min="15366" max="15366" width="12.88671875" style="248" customWidth="1"/>
    <col min="15367" max="15367" width="5.6640625" style="248" customWidth="1"/>
    <col min="15368" max="15368" width="9.44140625" style="248" customWidth="1"/>
    <col min="15369" max="15369" width="6.44140625" style="248" customWidth="1"/>
    <col min="15370" max="15370" width="4.5546875" style="248" customWidth="1"/>
    <col min="15371" max="15371" width="8.5546875" style="248" customWidth="1"/>
    <col min="15372" max="15372" width="15.109375" style="248" customWidth="1"/>
    <col min="15373" max="15373" width="8.109375" style="248" customWidth="1"/>
    <col min="15374" max="15374" width="7.109375" style="248" customWidth="1"/>
    <col min="15375" max="15375" width="19.6640625" style="248" customWidth="1"/>
    <col min="15376" max="15376" width="3.5546875" style="248" customWidth="1"/>
    <col min="15377" max="15616" width="9.109375" style="248"/>
    <col min="15617" max="15617" width="4.44140625" style="248" customWidth="1"/>
    <col min="15618" max="15618" width="9.5546875" style="248" customWidth="1"/>
    <col min="15619" max="15619" width="15.109375" style="248" customWidth="1"/>
    <col min="15620" max="15620" width="14.6640625" style="248" customWidth="1"/>
    <col min="15621" max="15621" width="11.88671875" style="248" customWidth="1"/>
    <col min="15622" max="15622" width="12.88671875" style="248" customWidth="1"/>
    <col min="15623" max="15623" width="5.6640625" style="248" customWidth="1"/>
    <col min="15624" max="15624" width="9.44140625" style="248" customWidth="1"/>
    <col min="15625" max="15625" width="6.44140625" style="248" customWidth="1"/>
    <col min="15626" max="15626" width="4.5546875" style="248" customWidth="1"/>
    <col min="15627" max="15627" width="8.5546875" style="248" customWidth="1"/>
    <col min="15628" max="15628" width="15.109375" style="248" customWidth="1"/>
    <col min="15629" max="15629" width="8.109375" style="248" customWidth="1"/>
    <col min="15630" max="15630" width="7.109375" style="248" customWidth="1"/>
    <col min="15631" max="15631" width="19.6640625" style="248" customWidth="1"/>
    <col min="15632" max="15632" width="3.5546875" style="248" customWidth="1"/>
    <col min="15633" max="15872" width="9.109375" style="248"/>
    <col min="15873" max="15873" width="4.44140625" style="248" customWidth="1"/>
    <col min="15874" max="15874" width="9.5546875" style="248" customWidth="1"/>
    <col min="15875" max="15875" width="15.109375" style="248" customWidth="1"/>
    <col min="15876" max="15876" width="14.6640625" style="248" customWidth="1"/>
    <col min="15877" max="15877" width="11.88671875" style="248" customWidth="1"/>
    <col min="15878" max="15878" width="12.88671875" style="248" customWidth="1"/>
    <col min="15879" max="15879" width="5.6640625" style="248" customWidth="1"/>
    <col min="15880" max="15880" width="9.44140625" style="248" customWidth="1"/>
    <col min="15881" max="15881" width="6.44140625" style="248" customWidth="1"/>
    <col min="15882" max="15882" width="4.5546875" style="248" customWidth="1"/>
    <col min="15883" max="15883" width="8.5546875" style="248" customWidth="1"/>
    <col min="15884" max="15884" width="15.109375" style="248" customWidth="1"/>
    <col min="15885" max="15885" width="8.109375" style="248" customWidth="1"/>
    <col min="15886" max="15886" width="7.109375" style="248" customWidth="1"/>
    <col min="15887" max="15887" width="19.6640625" style="248" customWidth="1"/>
    <col min="15888" max="15888" width="3.5546875" style="248" customWidth="1"/>
    <col min="15889" max="16128" width="9.109375" style="248"/>
    <col min="16129" max="16129" width="4.44140625" style="248" customWidth="1"/>
    <col min="16130" max="16130" width="9.5546875" style="248" customWidth="1"/>
    <col min="16131" max="16131" width="15.109375" style="248" customWidth="1"/>
    <col min="16132" max="16132" width="14.6640625" style="248" customWidth="1"/>
    <col min="16133" max="16133" width="11.88671875" style="248" customWidth="1"/>
    <col min="16134" max="16134" width="12.88671875" style="248" customWidth="1"/>
    <col min="16135" max="16135" width="5.6640625" style="248" customWidth="1"/>
    <col min="16136" max="16136" width="9.44140625" style="248" customWidth="1"/>
    <col min="16137" max="16137" width="6.44140625" style="248" customWidth="1"/>
    <col min="16138" max="16138" width="4.5546875" style="248" customWidth="1"/>
    <col min="16139" max="16139" width="8.5546875" style="248" customWidth="1"/>
    <col min="16140" max="16140" width="15.109375" style="248" customWidth="1"/>
    <col min="16141" max="16141" width="8.109375" style="248" customWidth="1"/>
    <col min="16142" max="16142" width="7.109375" style="248" customWidth="1"/>
    <col min="16143" max="16143" width="19.6640625" style="248" customWidth="1"/>
    <col min="16144" max="16144" width="3.5546875" style="248" customWidth="1"/>
    <col min="16145" max="16384" width="9.109375" style="248"/>
  </cols>
  <sheetData>
    <row r="1" spans="1:32" s="188" customFormat="1" ht="18.600000000000001" customHeight="1">
      <c r="A1" s="185"/>
      <c r="B1" s="186"/>
      <c r="C1" s="186"/>
      <c r="D1" s="187"/>
      <c r="E1" s="187"/>
      <c r="G1" s="189" t="s">
        <v>205</v>
      </c>
      <c r="I1" s="189"/>
      <c r="J1" s="908" t="str">
        <f>IF('Face Page'!A14=0,"",'Face Page'!A14)</f>
        <v/>
      </c>
      <c r="K1" s="908"/>
      <c r="L1" s="908"/>
      <c r="M1" s="190"/>
      <c r="N1" s="191"/>
      <c r="O1" s="192"/>
      <c r="P1" s="193"/>
    </row>
    <row r="2" spans="1:32" s="197" customFormat="1" ht="18" customHeight="1">
      <c r="A2" s="194" t="s">
        <v>206</v>
      </c>
      <c r="B2" s="195"/>
      <c r="C2" s="195"/>
      <c r="D2" s="195"/>
      <c r="E2" s="195"/>
      <c r="F2" s="195"/>
      <c r="G2" s="195"/>
      <c r="H2" s="195"/>
      <c r="I2" s="195"/>
      <c r="J2" s="195"/>
      <c r="K2" s="195"/>
      <c r="L2" s="195"/>
      <c r="M2" s="195"/>
      <c r="N2" s="196"/>
      <c r="O2" s="196"/>
    </row>
    <row r="3" spans="1:32" s="197" customFormat="1" ht="19.5" customHeight="1">
      <c r="A3" s="198" t="s">
        <v>207</v>
      </c>
      <c r="B3" s="199"/>
      <c r="C3" s="199"/>
      <c r="D3" s="199"/>
      <c r="E3" s="199"/>
      <c r="F3" s="200" t="s">
        <v>5</v>
      </c>
      <c r="G3" s="199"/>
      <c r="H3" s="199"/>
      <c r="I3" s="199"/>
      <c r="J3" s="199"/>
      <c r="K3" s="199"/>
      <c r="L3" s="199"/>
      <c r="M3" s="199"/>
      <c r="N3" s="201"/>
      <c r="O3" s="201"/>
    </row>
    <row r="4" spans="1:32" s="685" customFormat="1" ht="21" customHeight="1">
      <c r="A4" s="202"/>
      <c r="B4" s="682" t="s">
        <v>208</v>
      </c>
      <c r="C4" s="683"/>
      <c r="D4" s="683"/>
      <c r="E4" s="683"/>
      <c r="F4" s="683"/>
      <c r="G4" s="683"/>
      <c r="H4" s="683"/>
      <c r="I4" s="683"/>
      <c r="J4" s="683"/>
      <c r="K4" s="683"/>
      <c r="L4" s="683"/>
      <c r="M4" s="683"/>
      <c r="N4" s="684"/>
      <c r="O4" s="684"/>
    </row>
    <row r="5" spans="1:32" s="685" customFormat="1" ht="19.5" customHeight="1">
      <c r="A5" s="202" t="s">
        <v>5</v>
      </c>
      <c r="B5" s="682" t="s">
        <v>209</v>
      </c>
      <c r="C5" s="686"/>
      <c r="D5" s="686"/>
      <c r="E5" s="686"/>
      <c r="F5" s="203" t="s">
        <v>5</v>
      </c>
      <c r="G5" s="203"/>
      <c r="H5" s="203"/>
      <c r="I5" s="687"/>
      <c r="J5" s="687"/>
      <c r="K5" s="688"/>
      <c r="L5" s="688"/>
      <c r="M5" s="688"/>
      <c r="N5" s="689"/>
      <c r="O5" s="689"/>
    </row>
    <row r="6" spans="1:32" s="685" customFormat="1" ht="22.5" customHeight="1">
      <c r="A6" s="690"/>
      <c r="B6" s="691" t="s">
        <v>210</v>
      </c>
      <c r="C6" s="692"/>
      <c r="D6" s="692"/>
      <c r="E6" s="692"/>
      <c r="F6" s="692"/>
      <c r="G6" s="692"/>
      <c r="H6" s="692"/>
      <c r="I6" s="690"/>
      <c r="J6" s="690"/>
      <c r="K6" s="690"/>
      <c r="L6" s="690"/>
      <c r="M6" s="690"/>
      <c r="N6" s="684"/>
      <c r="O6" s="684"/>
      <c r="P6" s="693"/>
      <c r="R6" s="202"/>
      <c r="AF6" s="694"/>
    </row>
    <row r="7" spans="1:32" s="685" customFormat="1" ht="21.15" customHeight="1">
      <c r="A7" s="683"/>
      <c r="B7" s="682" t="s">
        <v>211</v>
      </c>
      <c r="C7" s="686"/>
      <c r="D7" s="686"/>
      <c r="E7" s="203"/>
      <c r="F7" s="203"/>
      <c r="G7" s="203"/>
      <c r="H7" s="695"/>
      <c r="I7" s="696"/>
      <c r="J7" s="697"/>
      <c r="P7" s="693"/>
      <c r="R7" s="698"/>
      <c r="AF7" s="694"/>
    </row>
    <row r="8" spans="1:32" s="685" customFormat="1" ht="14.1" customHeight="1">
      <c r="A8" s="683"/>
      <c r="B8" s="697" t="s">
        <v>212</v>
      </c>
      <c r="C8" s="686"/>
      <c r="D8" s="686"/>
      <c r="E8" s="686"/>
      <c r="F8" s="686"/>
      <c r="G8" s="686"/>
      <c r="I8" s="699"/>
      <c r="J8" s="697"/>
      <c r="K8" s="909"/>
      <c r="P8" s="693"/>
      <c r="R8" s="698"/>
      <c r="S8" s="700"/>
      <c r="W8" s="683"/>
      <c r="X8" s="683"/>
      <c r="Y8" s="683"/>
      <c r="Z8" s="683"/>
      <c r="AA8" s="683"/>
      <c r="AB8" s="683"/>
      <c r="AC8" s="683"/>
      <c r="AD8" s="683"/>
      <c r="AE8" s="684"/>
      <c r="AF8" s="684"/>
    </row>
    <row r="9" spans="1:32" s="685" customFormat="1" ht="11.25" customHeight="1">
      <c r="A9" s="202" t="s">
        <v>5</v>
      </c>
      <c r="C9" s="686"/>
      <c r="D9" s="686"/>
      <c r="E9" s="686"/>
      <c r="F9" s="205"/>
      <c r="G9" s="205"/>
      <c r="H9" s="206"/>
      <c r="J9" s="207" t="s">
        <v>5</v>
      </c>
      <c r="K9" s="909"/>
      <c r="P9" s="693"/>
      <c r="S9" s="700"/>
    </row>
    <row r="10" spans="1:32" s="701" customFormat="1" ht="19.5" customHeight="1">
      <c r="A10" s="202" t="s">
        <v>5</v>
      </c>
      <c r="B10" s="682" t="s">
        <v>213</v>
      </c>
      <c r="C10" s="686"/>
      <c r="D10" s="686"/>
      <c r="E10" s="203"/>
      <c r="F10" s="203" t="s">
        <v>5</v>
      </c>
      <c r="G10" s="203"/>
      <c r="H10" s="203"/>
      <c r="I10" s="687"/>
      <c r="J10" s="208" t="s">
        <v>5</v>
      </c>
      <c r="K10" s="700"/>
      <c r="P10" s="693"/>
      <c r="S10" s="702"/>
      <c r="V10" s="702"/>
    </row>
    <row r="11" spans="1:32" s="701" customFormat="1" ht="19.5" customHeight="1">
      <c r="A11" s="703"/>
      <c r="B11" s="691" t="s">
        <v>214</v>
      </c>
      <c r="C11" s="704"/>
      <c r="D11" s="704"/>
      <c r="E11" s="704"/>
      <c r="F11" s="704"/>
      <c r="G11" s="704"/>
      <c r="H11" s="704"/>
      <c r="I11" s="705"/>
      <c r="P11" s="693"/>
    </row>
    <row r="12" spans="1:32" s="685" customFormat="1" ht="19.5" customHeight="1">
      <c r="A12" s="202" t="s">
        <v>5</v>
      </c>
      <c r="B12" s="682" t="s">
        <v>215</v>
      </c>
      <c r="C12" s="686"/>
      <c r="D12" s="686"/>
      <c r="E12" s="686"/>
      <c r="F12" s="686"/>
      <c r="G12" s="686"/>
      <c r="H12" s="686"/>
      <c r="I12" s="683"/>
      <c r="J12" s="683"/>
      <c r="K12" s="683" t="s">
        <v>5</v>
      </c>
      <c r="L12" s="683"/>
      <c r="M12" s="683"/>
      <c r="N12" s="684"/>
      <c r="O12" s="684"/>
      <c r="P12" s="693"/>
    </row>
    <row r="13" spans="1:32" s="685" customFormat="1" ht="20.25" customHeight="1">
      <c r="A13" s="683"/>
      <c r="B13" s="682" t="s">
        <v>216</v>
      </c>
      <c r="C13" s="692"/>
      <c r="D13" s="692"/>
      <c r="E13" s="692"/>
      <c r="F13" s="706"/>
      <c r="G13" s="209" t="s">
        <v>5</v>
      </c>
      <c r="H13" s="203"/>
      <c r="I13" s="687"/>
      <c r="J13" s="687"/>
      <c r="K13" s="688"/>
      <c r="L13" s="688"/>
      <c r="M13" s="688"/>
      <c r="N13" s="689"/>
      <c r="O13" s="689"/>
      <c r="P13" s="693"/>
    </row>
    <row r="14" spans="1:32" s="685" customFormat="1" ht="22.5" customHeight="1">
      <c r="A14" s="202" t="s">
        <v>5</v>
      </c>
      <c r="B14" s="682" t="s">
        <v>217</v>
      </c>
      <c r="C14" s="686"/>
      <c r="D14" s="686"/>
      <c r="E14" s="686"/>
      <c r="F14" s="686"/>
      <c r="G14" s="707"/>
      <c r="H14" s="707"/>
      <c r="I14" s="708"/>
      <c r="J14" s="708"/>
      <c r="K14" s="708" t="s">
        <v>5</v>
      </c>
      <c r="L14" s="708"/>
      <c r="M14" s="708"/>
      <c r="N14" s="709"/>
      <c r="O14" s="709"/>
      <c r="P14" s="693"/>
    </row>
    <row r="15" spans="1:32" s="685" customFormat="1" ht="29.25" customHeight="1">
      <c r="A15" s="202" t="s">
        <v>5</v>
      </c>
      <c r="B15" s="710" t="s">
        <v>218</v>
      </c>
      <c r="C15" s="692"/>
      <c r="D15" s="710" t="s">
        <v>219</v>
      </c>
      <c r="E15" s="682"/>
      <c r="F15" s="686"/>
      <c r="G15" s="686"/>
      <c r="H15" s="711"/>
      <c r="I15" s="910" t="s">
        <v>220</v>
      </c>
      <c r="J15" s="910"/>
      <c r="K15" s="910"/>
      <c r="L15" s="712"/>
      <c r="M15" s="712"/>
      <c r="N15" s="713"/>
      <c r="O15" s="713"/>
      <c r="P15" s="693"/>
    </row>
    <row r="16" spans="1:32" s="685" customFormat="1" ht="22.5" customHeight="1">
      <c r="A16" s="210" t="s">
        <v>221</v>
      </c>
      <c r="B16" s="714"/>
      <c r="C16" s="715"/>
      <c r="D16" s="714"/>
      <c r="E16" s="714"/>
      <c r="F16" s="714" t="s">
        <v>222</v>
      </c>
      <c r="G16" s="714" t="s">
        <v>223</v>
      </c>
      <c r="H16" s="716"/>
      <c r="I16" s="717"/>
      <c r="J16" s="718"/>
      <c r="K16" s="719"/>
      <c r="L16" s="712"/>
      <c r="M16" s="712"/>
      <c r="N16" s="713"/>
      <c r="O16" s="713"/>
      <c r="P16" s="693"/>
    </row>
    <row r="17" spans="1:18" s="685" customFormat="1" ht="22.5" customHeight="1">
      <c r="A17" s="211"/>
      <c r="B17" s="720"/>
      <c r="C17" s="209"/>
      <c r="D17" s="720"/>
      <c r="E17" s="687"/>
      <c r="F17" s="203"/>
      <c r="G17" s="720" t="s">
        <v>224</v>
      </c>
      <c r="H17" s="695"/>
      <c r="I17" s="720" t="s">
        <v>225</v>
      </c>
      <c r="J17" s="695"/>
      <c r="K17" s="721"/>
      <c r="L17" s="720"/>
      <c r="M17" s="695"/>
      <c r="N17" s="695"/>
      <c r="O17" s="722" t="s">
        <v>226</v>
      </c>
      <c r="P17" s="693"/>
    </row>
    <row r="18" spans="1:18" s="727" customFormat="1" ht="13.5" customHeight="1">
      <c r="A18" s="723" t="s">
        <v>227</v>
      </c>
      <c r="B18" s="724"/>
      <c r="C18" s="683"/>
      <c r="D18" s="683"/>
      <c r="E18" s="683"/>
      <c r="F18" s="725"/>
      <c r="G18" s="683"/>
      <c r="H18" s="683"/>
      <c r="I18" s="683"/>
      <c r="J18" s="683"/>
      <c r="K18" s="683"/>
      <c r="L18" s="683"/>
      <c r="M18" s="683"/>
      <c r="N18" s="726"/>
      <c r="O18" s="726"/>
      <c r="P18" s="693"/>
    </row>
    <row r="19" spans="1:18" s="733" customFormat="1" ht="14.25" customHeight="1">
      <c r="A19" s="728" t="s">
        <v>54</v>
      </c>
      <c r="B19" s="729"/>
      <c r="C19" s="730"/>
      <c r="D19" s="730"/>
      <c r="E19" s="730"/>
      <c r="F19" s="731"/>
      <c r="G19" s="730"/>
      <c r="H19" s="730"/>
      <c r="I19" s="730"/>
      <c r="J19" s="730"/>
      <c r="K19" s="730"/>
      <c r="L19" s="730"/>
      <c r="M19" s="730"/>
      <c r="N19" s="732"/>
      <c r="O19" s="732"/>
      <c r="P19" s="693"/>
      <c r="R19" s="733" t="s">
        <v>5</v>
      </c>
    </row>
    <row r="20" spans="1:18" s="738" customFormat="1" ht="14.25" customHeight="1">
      <c r="A20" s="734" t="s">
        <v>32</v>
      </c>
      <c r="B20" s="735"/>
      <c r="C20" s="705"/>
      <c r="D20" s="705"/>
      <c r="E20" s="705"/>
      <c r="F20" s="736"/>
      <c r="G20" s="705"/>
      <c r="H20" s="705"/>
      <c r="I20" s="705"/>
      <c r="J20" s="705"/>
      <c r="K20" s="705"/>
      <c r="L20" s="705"/>
      <c r="M20" s="705"/>
      <c r="N20" s="737"/>
      <c r="O20" s="737"/>
      <c r="P20" s="693"/>
    </row>
    <row r="21" spans="1:18" s="733" customFormat="1" ht="13.5" customHeight="1">
      <c r="A21" s="739" t="s">
        <v>228</v>
      </c>
      <c r="B21" s="740"/>
      <c r="C21" s="741"/>
      <c r="D21" s="742" t="s">
        <v>229</v>
      </c>
      <c r="E21" s="741"/>
      <c r="F21" s="741"/>
      <c r="G21" s="741"/>
      <c r="H21" s="743"/>
      <c r="I21" s="742"/>
      <c r="J21" s="744"/>
      <c r="K21" s="745" t="s">
        <v>230</v>
      </c>
      <c r="L21" s="745"/>
      <c r="M21" s="745"/>
      <c r="N21" s="746"/>
      <c r="O21" s="746"/>
      <c r="P21" s="693"/>
      <c r="Q21" s="733" t="s">
        <v>5</v>
      </c>
    </row>
    <row r="22" spans="1:18" s="738" customFormat="1" ht="15" customHeight="1">
      <c r="A22" s="212"/>
      <c r="B22" s="212" t="s">
        <v>231</v>
      </c>
      <c r="C22" s="213"/>
      <c r="D22" s="214"/>
      <c r="E22" s="212" t="s">
        <v>231</v>
      </c>
      <c r="F22" s="212"/>
      <c r="G22" s="214"/>
      <c r="H22" s="215"/>
      <c r="I22" s="216"/>
      <c r="J22" s="217"/>
      <c r="K22" s="217" t="s">
        <v>231</v>
      </c>
      <c r="L22" s="217"/>
      <c r="M22" s="217"/>
      <c r="N22" s="218"/>
      <c r="O22" s="218"/>
      <c r="P22" s="693"/>
    </row>
    <row r="23" spans="1:18" s="738" customFormat="1" ht="15" customHeight="1">
      <c r="A23" s="212"/>
      <c r="B23" s="212"/>
      <c r="C23" s="214"/>
      <c r="D23" s="214"/>
      <c r="E23" s="212"/>
      <c r="F23" s="212"/>
      <c r="G23" s="214"/>
      <c r="H23" s="215"/>
      <c r="I23" s="215"/>
      <c r="J23" s="217"/>
      <c r="K23" s="217"/>
      <c r="L23" s="217"/>
      <c r="M23" s="217"/>
      <c r="N23" s="218"/>
      <c r="O23" s="218"/>
      <c r="P23" s="693"/>
    </row>
    <row r="24" spans="1:18" s="738" customFormat="1" ht="10.5" customHeight="1">
      <c r="A24" s="217"/>
      <c r="B24" s="217"/>
      <c r="C24" s="215"/>
      <c r="D24" s="215"/>
      <c r="E24" s="217"/>
      <c r="F24" s="217"/>
      <c r="G24" s="215"/>
      <c r="H24" s="215"/>
      <c r="I24" s="215"/>
      <c r="J24" s="217"/>
      <c r="K24" s="217"/>
      <c r="L24" s="217"/>
      <c r="M24" s="217"/>
      <c r="N24" s="218"/>
      <c r="O24" s="218"/>
      <c r="P24" s="693"/>
    </row>
    <row r="25" spans="1:18" s="738" customFormat="1" ht="4.5" customHeight="1">
      <c r="A25" s="747"/>
      <c r="B25" s="747"/>
      <c r="C25" s="747"/>
      <c r="D25" s="747"/>
      <c r="E25" s="747"/>
      <c r="F25" s="747"/>
      <c r="G25" s="747"/>
      <c r="H25" s="747"/>
      <c r="I25" s="747"/>
      <c r="J25" s="747"/>
      <c r="K25" s="747"/>
      <c r="L25" s="747"/>
      <c r="M25" s="747"/>
      <c r="N25" s="748"/>
      <c r="O25" s="748"/>
      <c r="P25" s="693"/>
    </row>
    <row r="26" spans="1:18" s="738" customFormat="1" ht="14.1" customHeight="1">
      <c r="A26" s="749" t="s">
        <v>232</v>
      </c>
      <c r="B26" s="750"/>
      <c r="C26" s="750"/>
      <c r="D26" s="751"/>
      <c r="E26" s="751"/>
      <c r="F26" s="752"/>
      <c r="G26" s="751"/>
      <c r="H26" s="753"/>
      <c r="I26" s="754"/>
      <c r="J26" s="751"/>
      <c r="K26" s="751"/>
      <c r="L26" s="751"/>
      <c r="M26" s="751"/>
      <c r="N26" s="755"/>
      <c r="O26" s="755"/>
      <c r="P26" s="693"/>
    </row>
    <row r="27" spans="1:18" s="738" customFormat="1" ht="14.1" customHeight="1">
      <c r="A27" s="756" t="s">
        <v>233</v>
      </c>
      <c r="B27" s="750"/>
      <c r="C27" s="750"/>
      <c r="D27" s="757"/>
      <c r="E27" s="757"/>
      <c r="F27" s="758"/>
      <c r="G27" s="757"/>
      <c r="H27" s="759"/>
      <c r="I27" s="759"/>
      <c r="J27" s="757"/>
      <c r="K27" s="757"/>
      <c r="L27" s="757"/>
      <c r="M27" s="757"/>
      <c r="N27" s="760"/>
      <c r="O27" s="760"/>
      <c r="P27" s="761"/>
    </row>
    <row r="28" spans="1:18" s="738" customFormat="1" ht="14.1" customHeight="1">
      <c r="A28" s="756" t="s">
        <v>234</v>
      </c>
      <c r="B28" s="750"/>
      <c r="C28" s="750"/>
      <c r="D28" s="757"/>
      <c r="E28" s="757"/>
      <c r="F28" s="758"/>
      <c r="G28" s="757"/>
      <c r="H28" s="759"/>
      <c r="I28" s="759"/>
      <c r="J28" s="757"/>
      <c r="K28" s="757"/>
      <c r="L28" s="757"/>
      <c r="M28" s="757"/>
      <c r="N28" s="760"/>
      <c r="O28" s="760"/>
      <c r="P28" s="761"/>
    </row>
    <row r="29" spans="1:18" s="738" customFormat="1" ht="13.5" customHeight="1">
      <c r="A29" s="756" t="s">
        <v>235</v>
      </c>
      <c r="B29" s="750"/>
      <c r="C29" s="750"/>
      <c r="D29" s="757"/>
      <c r="E29" s="757"/>
      <c r="F29" s="758"/>
      <c r="G29" s="757"/>
      <c r="H29" s="759"/>
      <c r="I29" s="759"/>
      <c r="J29" s="757"/>
      <c r="K29" s="757"/>
      <c r="L29" s="757"/>
      <c r="M29" s="757"/>
      <c r="N29" s="760"/>
      <c r="O29" s="760"/>
      <c r="P29" s="761"/>
    </row>
    <row r="30" spans="1:18" s="766" customFormat="1" ht="18" customHeight="1">
      <c r="A30" s="762" t="s">
        <v>236</v>
      </c>
      <c r="B30" s="763"/>
      <c r="C30" s="764"/>
      <c r="D30" s="764"/>
      <c r="E30" s="764"/>
      <c r="F30" s="764"/>
      <c r="G30" s="764"/>
      <c r="H30" s="764"/>
      <c r="I30" s="764"/>
      <c r="J30" s="764"/>
      <c r="K30" s="764"/>
      <c r="L30" s="764"/>
      <c r="M30" s="764"/>
      <c r="N30" s="765"/>
      <c r="O30" s="765"/>
      <c r="P30" s="693"/>
    </row>
    <row r="31" spans="1:18" s="771" customFormat="1" ht="21.75" customHeight="1">
      <c r="A31" s="202" t="s">
        <v>267</v>
      </c>
      <c r="B31" s="767" t="s">
        <v>237</v>
      </c>
      <c r="C31" s="768"/>
      <c r="D31" s="221"/>
      <c r="E31" s="265">
        <v>44642</v>
      </c>
      <c r="F31" s="769"/>
      <c r="G31" s="770"/>
      <c r="H31" s="222" t="s">
        <v>5</v>
      </c>
      <c r="J31" s="772" t="s">
        <v>238</v>
      </c>
      <c r="K31" s="768"/>
      <c r="L31" s="768"/>
      <c r="M31" s="768"/>
      <c r="N31" s="768"/>
      <c r="O31" s="768"/>
      <c r="P31" s="693"/>
    </row>
    <row r="32" spans="1:18" s="771" customFormat="1" ht="21.75" customHeight="1">
      <c r="A32" s="202" t="s">
        <v>5</v>
      </c>
      <c r="B32" s="767" t="s">
        <v>239</v>
      </c>
      <c r="C32" s="768"/>
      <c r="D32" s="768"/>
      <c r="E32" s="773"/>
      <c r="F32" s="225" t="s">
        <v>5</v>
      </c>
      <c r="G32" s="225" t="s">
        <v>5</v>
      </c>
      <c r="H32" s="774"/>
      <c r="I32" s="774"/>
      <c r="J32" s="774"/>
      <c r="K32" s="775" t="s">
        <v>240</v>
      </c>
      <c r="L32" s="775"/>
      <c r="M32" s="775"/>
      <c r="N32" s="768"/>
      <c r="O32" s="768"/>
      <c r="P32" s="693"/>
    </row>
    <row r="33" spans="1:20" s="771" customFormat="1" ht="21.75" customHeight="1">
      <c r="A33" s="202" t="s">
        <v>5</v>
      </c>
      <c r="B33" s="767" t="s">
        <v>241</v>
      </c>
      <c r="C33" s="768"/>
      <c r="D33" s="768"/>
      <c r="E33" s="768"/>
      <c r="F33" s="225" t="s">
        <v>5</v>
      </c>
      <c r="G33" s="225"/>
      <c r="H33" s="225"/>
      <c r="I33" s="776"/>
      <c r="J33" s="774"/>
      <c r="K33" s="775" t="s">
        <v>242</v>
      </c>
      <c r="L33" s="228"/>
      <c r="M33" s="229"/>
      <c r="N33" s="774"/>
      <c r="O33" s="774"/>
      <c r="P33" s="693"/>
    </row>
    <row r="34" spans="1:20" s="223" customFormat="1" ht="6" customHeight="1">
      <c r="A34" s="227"/>
      <c r="B34" s="219"/>
      <c r="C34" s="220"/>
      <c r="D34" s="220"/>
      <c r="E34" s="220"/>
      <c r="F34" s="230"/>
      <c r="G34" s="231"/>
      <c r="H34" s="231"/>
      <c r="I34" s="232"/>
      <c r="J34" s="233"/>
      <c r="K34" s="226"/>
      <c r="L34" s="228"/>
      <c r="M34" s="228"/>
      <c r="N34" s="233"/>
      <c r="O34" s="233"/>
      <c r="P34" s="204"/>
    </row>
    <row r="35" spans="1:20" s="223" customFormat="1" ht="14.1" customHeight="1">
      <c r="A35" s="234" t="s">
        <v>243</v>
      </c>
      <c r="B35" s="235"/>
      <c r="C35" s="235"/>
      <c r="D35" s="235"/>
      <c r="E35" s="235"/>
      <c r="F35" s="235"/>
      <c r="G35" s="235"/>
      <c r="H35" s="235"/>
      <c r="I35" s="235"/>
      <c r="J35" s="235"/>
      <c r="K35" s="235"/>
      <c r="L35" s="235"/>
      <c r="M35" s="235"/>
      <c r="N35" s="235"/>
      <c r="O35" s="235"/>
    </row>
    <row r="36" spans="1:20" s="223" customFormat="1" ht="23.25" customHeight="1">
      <c r="A36" s="224" t="s">
        <v>244</v>
      </c>
      <c r="B36" s="236"/>
      <c r="C36" s="224"/>
      <c r="D36" s="237"/>
      <c r="E36" s="238" t="s">
        <v>245</v>
      </c>
      <c r="F36" s="906">
        <f>'Base Budget'!J129</f>
        <v>0</v>
      </c>
      <c r="G36" s="906"/>
      <c r="H36" s="224" t="s">
        <v>246</v>
      </c>
      <c r="I36" s="239"/>
      <c r="J36" s="907">
        <f>IF('Base Budget'!J126=0,"",'Base Budget'!J126)</f>
        <v>0.59499999999999997</v>
      </c>
      <c r="K36" s="907"/>
      <c r="L36" s="226" t="s">
        <v>247</v>
      </c>
      <c r="M36" s="240"/>
      <c r="N36" s="241" t="s">
        <v>248</v>
      </c>
      <c r="O36" s="242">
        <f>F36*J36</f>
        <v>0</v>
      </c>
      <c r="Q36" s="243"/>
      <c r="R36" s="243"/>
      <c r="S36" s="243"/>
      <c r="T36" s="243"/>
    </row>
    <row r="37" spans="1:20" s="223" customFormat="1" ht="23.25" customHeight="1">
      <c r="A37" s="224" t="s">
        <v>249</v>
      </c>
      <c r="B37" s="236"/>
      <c r="C37" s="224"/>
      <c r="D37" s="237"/>
      <c r="E37" s="238" t="s">
        <v>245</v>
      </c>
      <c r="F37" s="906">
        <f>'Base Budget'!K129</f>
        <v>0</v>
      </c>
      <c r="G37" s="906"/>
      <c r="H37" s="224" t="s">
        <v>246</v>
      </c>
      <c r="I37" s="239"/>
      <c r="J37" s="907">
        <f>'Base Budget'!K126</f>
        <v>0.59499999999999997</v>
      </c>
      <c r="K37" s="907"/>
      <c r="L37" s="226" t="s">
        <v>247</v>
      </c>
      <c r="M37" s="226"/>
      <c r="N37" s="241" t="s">
        <v>248</v>
      </c>
      <c r="O37" s="242">
        <f t="shared" ref="O37:O40" si="0">F37*J37</f>
        <v>0</v>
      </c>
      <c r="Q37" s="243"/>
      <c r="R37" s="243"/>
      <c r="S37" s="243"/>
      <c r="T37" s="243"/>
    </row>
    <row r="38" spans="1:20" s="223" customFormat="1" ht="23.25" customHeight="1">
      <c r="A38" s="224" t="s">
        <v>250</v>
      </c>
      <c r="B38" s="236"/>
      <c r="C38" s="224"/>
      <c r="D38" s="237"/>
      <c r="E38" s="238" t="s">
        <v>245</v>
      </c>
      <c r="F38" s="906">
        <f>'Base Budget'!L129</f>
        <v>0</v>
      </c>
      <c r="G38" s="906"/>
      <c r="H38" s="224" t="s">
        <v>246</v>
      </c>
      <c r="I38" s="239"/>
      <c r="J38" s="907">
        <f>'Base Budget'!L126</f>
        <v>0.59499999999999997</v>
      </c>
      <c r="K38" s="907"/>
      <c r="L38" s="226" t="s">
        <v>247</v>
      </c>
      <c r="M38" s="226"/>
      <c r="N38" s="241" t="s">
        <v>248</v>
      </c>
      <c r="O38" s="242">
        <f t="shared" si="0"/>
        <v>0</v>
      </c>
      <c r="Q38" s="243"/>
      <c r="R38" s="243"/>
      <c r="S38" s="243"/>
      <c r="T38" s="243"/>
    </row>
    <row r="39" spans="1:20" s="223" customFormat="1" ht="23.25" customHeight="1">
      <c r="A39" s="224" t="s">
        <v>251</v>
      </c>
      <c r="B39" s="236"/>
      <c r="C39" s="224"/>
      <c r="D39" s="237"/>
      <c r="E39" s="238" t="s">
        <v>245</v>
      </c>
      <c r="F39" s="906">
        <f>'Base Budget'!M129</f>
        <v>0</v>
      </c>
      <c r="G39" s="906"/>
      <c r="H39" s="224" t="s">
        <v>246</v>
      </c>
      <c r="I39" s="239"/>
      <c r="J39" s="907" t="str">
        <f>'Base Budget'!M126</f>
        <v/>
      </c>
      <c r="K39" s="907"/>
      <c r="L39" s="226" t="s">
        <v>247</v>
      </c>
      <c r="M39" s="226"/>
      <c r="N39" s="241" t="s">
        <v>248</v>
      </c>
      <c r="O39" s="242" t="e">
        <f t="shared" si="0"/>
        <v>#VALUE!</v>
      </c>
      <c r="Q39" s="243"/>
      <c r="R39" s="243"/>
      <c r="S39" s="243"/>
      <c r="T39" s="243"/>
    </row>
    <row r="40" spans="1:20" s="223" customFormat="1" ht="23.25" customHeight="1" thickBot="1">
      <c r="A40" s="224" t="s">
        <v>252</v>
      </c>
      <c r="B40" s="236"/>
      <c r="C40" s="224"/>
      <c r="D40" s="237"/>
      <c r="E40" s="238" t="s">
        <v>245</v>
      </c>
      <c r="F40" s="906">
        <f>'Base Budget'!N129</f>
        <v>0</v>
      </c>
      <c r="G40" s="906"/>
      <c r="H40" s="224" t="s">
        <v>246</v>
      </c>
      <c r="I40" s="239"/>
      <c r="J40" s="907" t="str">
        <f>'Base Budget'!N126</f>
        <v/>
      </c>
      <c r="K40" s="907"/>
      <c r="L40" s="226" t="s">
        <v>247</v>
      </c>
      <c r="M40" s="226"/>
      <c r="N40" s="241" t="s">
        <v>248</v>
      </c>
      <c r="O40" s="242" t="e">
        <f t="shared" si="0"/>
        <v>#VALUE!</v>
      </c>
      <c r="Q40" s="243"/>
      <c r="R40" s="243"/>
      <c r="S40" s="243"/>
      <c r="T40" s="243"/>
    </row>
    <row r="41" spans="1:20" s="223" customFormat="1" ht="18.899999999999999" customHeight="1" thickTop="1" thickBot="1">
      <c r="A41" s="244"/>
      <c r="B41" s="245"/>
      <c r="C41" s="244"/>
      <c r="D41" s="246"/>
      <c r="E41" s="259" t="s">
        <v>268</v>
      </c>
      <c r="F41" s="260"/>
      <c r="G41" s="261"/>
      <c r="H41" s="262"/>
      <c r="I41" s="263"/>
      <c r="J41" s="264"/>
      <c r="L41" s="226" t="s">
        <v>253</v>
      </c>
      <c r="M41" s="226"/>
      <c r="N41" s="241" t="s">
        <v>248</v>
      </c>
      <c r="O41" s="247" t="e">
        <f>SUM(O36:O40)</f>
        <v>#VALUE!</v>
      </c>
      <c r="Q41" s="243"/>
      <c r="R41" s="243"/>
      <c r="S41" s="243"/>
      <c r="T41" s="243"/>
    </row>
    <row r="42" spans="1:20" s="771" customFormat="1" ht="21.15" customHeight="1" thickTop="1">
      <c r="A42" s="777" t="s">
        <v>33</v>
      </c>
      <c r="B42" s="778"/>
      <c r="C42" s="778"/>
      <c r="D42" s="778"/>
      <c r="E42" s="779" t="s">
        <v>269</v>
      </c>
      <c r="F42" s="780"/>
      <c r="G42" s="780"/>
      <c r="H42" s="780"/>
      <c r="I42" s="780"/>
      <c r="J42" s="781"/>
      <c r="K42" s="778"/>
      <c r="L42" s="778"/>
      <c r="M42" s="778"/>
      <c r="N42" s="778"/>
      <c r="O42" s="778"/>
    </row>
    <row r="43" spans="1:20" s="771" customFormat="1" ht="20.25" customHeight="1">
      <c r="A43" s="202" t="s">
        <v>5</v>
      </c>
      <c r="B43" s="782" t="s">
        <v>254</v>
      </c>
      <c r="C43" s="778"/>
      <c r="D43" s="202"/>
      <c r="E43" s="202" t="s">
        <v>255</v>
      </c>
      <c r="F43" s="782" t="s">
        <v>256</v>
      </c>
      <c r="G43" s="778"/>
      <c r="H43" s="778"/>
      <c r="I43" s="778"/>
      <c r="J43" s="202" t="s">
        <v>5</v>
      </c>
      <c r="K43" s="783" t="s">
        <v>257</v>
      </c>
      <c r="L43" s="782"/>
      <c r="M43" s="783"/>
      <c r="N43" s="778"/>
      <c r="O43" s="778"/>
    </row>
    <row r="44" spans="1:20" s="771" customFormat="1" ht="17.850000000000001" customHeight="1">
      <c r="A44" s="202" t="s">
        <v>5</v>
      </c>
      <c r="B44" s="784" t="s">
        <v>258</v>
      </c>
      <c r="C44" s="785"/>
      <c r="D44" s="785"/>
      <c r="E44" s="785"/>
      <c r="F44" s="785"/>
      <c r="G44" s="785"/>
      <c r="H44" s="785"/>
      <c r="I44" s="785"/>
      <c r="J44" s="785"/>
      <c r="K44" s="785"/>
      <c r="L44" s="785"/>
      <c r="M44" s="785"/>
      <c r="N44" s="785"/>
      <c r="O44" s="785"/>
    </row>
    <row r="45" spans="1:20" s="786" customFormat="1" ht="19.5" customHeight="1">
      <c r="A45" s="784" t="s">
        <v>259</v>
      </c>
      <c r="B45" s="735"/>
      <c r="C45" s="735"/>
      <c r="D45" s="735"/>
      <c r="E45" s="735"/>
      <c r="F45" s="735"/>
      <c r="G45" s="735"/>
      <c r="H45" s="735"/>
      <c r="I45" s="735"/>
      <c r="J45" s="735"/>
      <c r="K45" s="735"/>
      <c r="L45" s="735"/>
      <c r="M45" s="735"/>
      <c r="N45" s="735"/>
      <c r="O45" s="735"/>
    </row>
    <row r="46" spans="1:20" s="786" customFormat="1" ht="19.5" customHeight="1">
      <c r="A46" s="784"/>
      <c r="B46" s="735"/>
      <c r="C46" s="735"/>
      <c r="D46" s="735"/>
      <c r="E46" s="735"/>
      <c r="F46" s="735"/>
      <c r="G46" s="735"/>
      <c r="H46" s="735"/>
      <c r="I46" s="735"/>
      <c r="J46" s="735"/>
      <c r="K46" s="735"/>
      <c r="L46" s="735"/>
      <c r="M46" s="735"/>
      <c r="N46" s="735"/>
      <c r="O46" s="735"/>
    </row>
    <row r="47" spans="1:20" s="786" customFormat="1" ht="19.5" customHeight="1">
      <c r="A47" s="784"/>
      <c r="B47" s="735"/>
      <c r="C47" s="735"/>
      <c r="D47" s="735"/>
      <c r="E47" s="735"/>
      <c r="F47" s="735"/>
      <c r="G47" s="735"/>
      <c r="H47" s="735"/>
      <c r="I47" s="735"/>
      <c r="J47" s="735"/>
      <c r="K47" s="735"/>
      <c r="L47" s="735"/>
      <c r="M47" s="735"/>
      <c r="N47" s="735"/>
      <c r="O47" s="735"/>
    </row>
    <row r="48" spans="1:20" s="786" customFormat="1" ht="19.5" customHeight="1">
      <c r="A48" s="784"/>
      <c r="B48" s="735"/>
      <c r="C48" s="735"/>
      <c r="D48" s="735"/>
      <c r="E48" s="735"/>
      <c r="F48" s="735"/>
      <c r="G48" s="735"/>
      <c r="H48" s="735"/>
      <c r="I48" s="735"/>
      <c r="J48" s="735"/>
      <c r="K48" s="735"/>
      <c r="L48" s="735"/>
      <c r="M48" s="735"/>
      <c r="N48" s="735"/>
      <c r="O48" s="735"/>
    </row>
    <row r="49" spans="1:15" s="786" customFormat="1" ht="27.75" customHeight="1">
      <c r="A49" s="784"/>
      <c r="B49" s="735"/>
      <c r="C49" s="735"/>
      <c r="D49" s="735"/>
      <c r="E49" s="735"/>
      <c r="F49" s="735"/>
      <c r="G49" s="735"/>
      <c r="H49" s="735"/>
      <c r="I49" s="735"/>
      <c r="J49" s="735"/>
      <c r="K49" s="735"/>
      <c r="L49" s="735"/>
      <c r="M49" s="735"/>
      <c r="N49" s="735"/>
      <c r="O49" s="735"/>
    </row>
    <row r="50" spans="1:15" s="786" customFormat="1" ht="15" customHeight="1">
      <c r="A50" s="787" t="s">
        <v>260</v>
      </c>
      <c r="B50" s="788"/>
      <c r="C50" s="788"/>
      <c r="D50" s="788"/>
      <c r="E50" s="788"/>
      <c r="F50" s="788"/>
      <c r="G50" s="788"/>
      <c r="H50" s="788"/>
      <c r="I50" s="788"/>
      <c r="J50" s="788"/>
      <c r="K50" s="788"/>
      <c r="L50" s="788"/>
      <c r="M50" s="788"/>
      <c r="N50" s="788"/>
      <c r="O50" s="788"/>
    </row>
    <row r="51" spans="1:15" s="786" customFormat="1" ht="15" customHeight="1">
      <c r="A51" s="734" t="s">
        <v>261</v>
      </c>
      <c r="B51" s="735"/>
      <c r="C51" s="735"/>
      <c r="D51" s="735"/>
      <c r="E51" s="735"/>
      <c r="F51" s="735"/>
      <c r="G51" s="735"/>
      <c r="H51" s="735"/>
      <c r="I51" s="735"/>
      <c r="J51" s="735"/>
      <c r="K51" s="735"/>
      <c r="L51" s="735"/>
      <c r="M51" s="735"/>
      <c r="N51" s="735"/>
      <c r="O51" s="735"/>
    </row>
    <row r="52" spans="1:15" s="786" customFormat="1" ht="15" customHeight="1">
      <c r="A52" s="734" t="s">
        <v>262</v>
      </c>
      <c r="B52" s="735"/>
      <c r="C52" s="735"/>
      <c r="D52" s="735"/>
      <c r="E52" s="735"/>
      <c r="F52" s="735"/>
      <c r="G52" s="735"/>
      <c r="H52" s="735"/>
      <c r="I52" s="735"/>
      <c r="J52" s="735"/>
      <c r="K52" s="735"/>
      <c r="L52" s="735"/>
      <c r="M52" s="735"/>
      <c r="N52" s="734" t="s">
        <v>263</v>
      </c>
      <c r="O52" s="789" t="s">
        <v>264</v>
      </c>
    </row>
    <row r="53" spans="1:15" s="197" customFormat="1" ht="20.100000000000001" customHeight="1">
      <c r="A53" s="249" t="s">
        <v>265</v>
      </c>
      <c r="B53" s="250"/>
      <c r="C53" s="250"/>
      <c r="D53" s="251"/>
      <c r="E53" s="251"/>
      <c r="F53" s="252"/>
      <c r="G53" s="253" t="s">
        <v>266</v>
      </c>
      <c r="H53" s="251"/>
      <c r="I53" s="254"/>
      <c r="J53" s="254"/>
      <c r="K53" s="254"/>
      <c r="L53" s="254"/>
      <c r="M53" s="254"/>
      <c r="N53" s="255"/>
      <c r="O53" s="256" t="s">
        <v>46</v>
      </c>
    </row>
    <row r="54" spans="1:15">
      <c r="A54" s="257"/>
      <c r="B54" s="257"/>
      <c r="C54" s="257"/>
      <c r="D54" s="257"/>
      <c r="E54" s="257"/>
      <c r="F54" s="257"/>
      <c r="G54" s="257"/>
      <c r="H54" s="257"/>
      <c r="I54" s="257"/>
      <c r="J54" s="257"/>
      <c r="K54" s="257"/>
      <c r="L54" s="257"/>
      <c r="M54" s="257"/>
      <c r="N54" s="257"/>
      <c r="O54" s="257"/>
    </row>
  </sheetData>
  <mergeCells count="13">
    <mergeCell ref="J1:L1"/>
    <mergeCell ref="K8:K9"/>
    <mergeCell ref="I15:K15"/>
    <mergeCell ref="F36:G36"/>
    <mergeCell ref="J36:K36"/>
    <mergeCell ref="F39:G39"/>
    <mergeCell ref="J39:K39"/>
    <mergeCell ref="F40:G40"/>
    <mergeCell ref="J40:K40"/>
    <mergeCell ref="F37:G37"/>
    <mergeCell ref="J38:K38"/>
    <mergeCell ref="J37:K37"/>
    <mergeCell ref="F38:G38"/>
  </mergeCells>
  <pageMargins left="0.75" right="0.75" top="0.87" bottom="0.25" header="0" footer="0"/>
  <pageSetup scale="67"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opLeftCell="B1" workbookViewId="0">
      <selection activeCell="M12" sqref="M12"/>
    </sheetView>
  </sheetViews>
  <sheetFormatPr defaultRowHeight="13.2"/>
  <cols>
    <col min="1" max="1" width="41.109375" bestFit="1" customWidth="1"/>
    <col min="2" max="2" width="26" bestFit="1" customWidth="1"/>
    <col min="3" max="3" width="12.109375" bestFit="1" customWidth="1"/>
    <col min="4" max="4" width="31.109375" bestFit="1" customWidth="1"/>
    <col min="6" max="6" width="14.44140625" bestFit="1" customWidth="1"/>
    <col min="7" max="7" width="9.109375" style="278"/>
    <col min="9" max="9" width="10.33203125" bestFit="1" customWidth="1"/>
    <col min="20" max="20" width="21.33203125" customWidth="1"/>
    <col min="21" max="21" width="14.88671875" customWidth="1"/>
    <col min="22" max="22" width="10.44140625" bestFit="1" customWidth="1"/>
    <col min="23" max="23" width="11" customWidth="1"/>
  </cols>
  <sheetData>
    <row r="1" spans="1:25" s="266" customFormat="1">
      <c r="A1" s="911" t="s">
        <v>290</v>
      </c>
      <c r="B1" s="912"/>
      <c r="C1" s="912"/>
      <c r="D1" s="912"/>
      <c r="G1" s="278"/>
      <c r="T1" s="269" t="s">
        <v>309</v>
      </c>
      <c r="U1" s="275" t="s">
        <v>305</v>
      </c>
      <c r="V1" s="269" t="s">
        <v>308</v>
      </c>
      <c r="W1" s="274" t="s">
        <v>304</v>
      </c>
    </row>
    <row r="2" spans="1:25" ht="15.6">
      <c r="F2" t="str">
        <f>G2&amp;"-"&amp;H12*100</f>
        <v>2016-100</v>
      </c>
      <c r="G2" s="278">
        <v>2016</v>
      </c>
      <c r="H2" s="270">
        <v>1</v>
      </c>
      <c r="I2" s="271">
        <v>0.59499999999999997</v>
      </c>
      <c r="K2" s="269" t="s">
        <v>271</v>
      </c>
      <c r="L2" s="273">
        <v>1</v>
      </c>
      <c r="N2" s="2" t="s">
        <v>28</v>
      </c>
      <c r="O2" s="2"/>
      <c r="P2" s="2"/>
      <c r="Q2" s="2"/>
      <c r="R2" s="1">
        <v>0.63719999999999999</v>
      </c>
      <c r="T2" s="279" t="str">
        <f>V2&amp;"-"&amp;U2</f>
        <v>2020-Post Doctoral</v>
      </c>
      <c r="U2" s="277" t="s">
        <v>345</v>
      </c>
      <c r="V2" s="278">
        <v>2020</v>
      </c>
      <c r="W2" s="276">
        <v>0.25</v>
      </c>
      <c r="Y2" s="279" t="s">
        <v>303</v>
      </c>
    </row>
    <row r="3" spans="1:25" ht="15.6">
      <c r="A3" s="269" t="s">
        <v>356</v>
      </c>
      <c r="B3" s="269" t="s">
        <v>347</v>
      </c>
      <c r="C3" s="269" t="s">
        <v>294</v>
      </c>
      <c r="D3" s="55" t="s">
        <v>360</v>
      </c>
      <c r="F3" s="279" t="str">
        <f>G3&amp;"-"&amp;H13*100</f>
        <v>2016-75</v>
      </c>
      <c r="G3" s="278">
        <v>2016</v>
      </c>
      <c r="H3" s="270">
        <v>0.75</v>
      </c>
      <c r="I3" s="271">
        <v>0.59499999999999997</v>
      </c>
      <c r="K3" s="269" t="s">
        <v>272</v>
      </c>
      <c r="L3" s="273">
        <v>0.75</v>
      </c>
      <c r="N3" s="268" t="s">
        <v>287</v>
      </c>
      <c r="O3" s="2"/>
      <c r="P3" s="2"/>
      <c r="Q3" s="2"/>
      <c r="R3" s="1">
        <v>0.4</v>
      </c>
      <c r="T3" s="279" t="str">
        <f>V3&amp;"-"&amp;U3</f>
        <v>2020-IFR Faculty</v>
      </c>
      <c r="U3" s="277" t="s">
        <v>289</v>
      </c>
      <c r="V3" s="278">
        <v>2020</v>
      </c>
      <c r="W3" s="276">
        <v>0.57709999999999995</v>
      </c>
      <c r="Y3" s="279" t="s">
        <v>333</v>
      </c>
    </row>
    <row r="4" spans="1:25" ht="15.6">
      <c r="A4" s="269" t="s">
        <v>357</v>
      </c>
      <c r="B4" s="269" t="s">
        <v>347</v>
      </c>
      <c r="C4" s="269" t="s">
        <v>362</v>
      </c>
      <c r="D4" s="55" t="s">
        <v>348</v>
      </c>
      <c r="F4" s="279" t="str">
        <f>G4&amp;"-"&amp;H14*100</f>
        <v>2016-51</v>
      </c>
      <c r="G4" s="278">
        <v>2016</v>
      </c>
      <c r="H4" s="270">
        <v>0.51</v>
      </c>
      <c r="I4" s="271">
        <v>0.59499999999999997</v>
      </c>
      <c r="K4" s="269" t="s">
        <v>270</v>
      </c>
      <c r="L4" s="273">
        <v>0.51</v>
      </c>
      <c r="N4" s="268" t="s">
        <v>288</v>
      </c>
      <c r="O4" s="2"/>
      <c r="P4" s="2"/>
      <c r="Q4" s="2"/>
      <c r="R4" s="1">
        <v>0.14000000000000001</v>
      </c>
      <c r="T4" s="279" t="str">
        <f>V4&amp;"-"&amp;U4</f>
        <v>2020-Summer Only</v>
      </c>
      <c r="U4" s="277" t="s">
        <v>302</v>
      </c>
      <c r="V4" s="278">
        <v>2020</v>
      </c>
      <c r="W4" s="276">
        <v>0.14000000000000001</v>
      </c>
      <c r="Y4" s="279" t="s">
        <v>334</v>
      </c>
    </row>
    <row r="5" spans="1:25" ht="15.6">
      <c r="A5" s="269" t="s">
        <v>358</v>
      </c>
      <c r="B5" s="269" t="s">
        <v>347</v>
      </c>
      <c r="C5" s="269" t="s">
        <v>344</v>
      </c>
      <c r="D5" s="55" t="s">
        <v>359</v>
      </c>
      <c r="F5" s="279" t="str">
        <f>G5&amp;"-"&amp;H15*100</f>
        <v>2016-25</v>
      </c>
      <c r="G5" s="278">
        <v>2016</v>
      </c>
      <c r="H5" s="270">
        <v>0.25</v>
      </c>
      <c r="I5" s="272">
        <v>0.26</v>
      </c>
      <c r="L5" s="273">
        <v>0.25</v>
      </c>
      <c r="N5" s="2" t="s">
        <v>107</v>
      </c>
      <c r="O5" s="2"/>
      <c r="P5" s="2"/>
      <c r="Q5" s="2"/>
      <c r="R5" s="1">
        <v>0.23</v>
      </c>
      <c r="T5" s="279" t="str">
        <f>V5&amp;"-"&amp;U5</f>
        <v>2020-RF Employee</v>
      </c>
      <c r="U5" s="277" t="s">
        <v>306</v>
      </c>
      <c r="V5" s="278">
        <v>2020</v>
      </c>
      <c r="W5" s="276">
        <v>0.41</v>
      </c>
    </row>
    <row r="6" spans="1:25" ht="15.6">
      <c r="A6" s="269" t="s">
        <v>292</v>
      </c>
      <c r="B6" s="269" t="s">
        <v>349</v>
      </c>
      <c r="C6" s="269" t="s">
        <v>293</v>
      </c>
      <c r="D6" s="55" t="s">
        <v>337</v>
      </c>
      <c r="F6" s="279" t="str">
        <f>G6&amp;"-"&amp;H16*100</f>
        <v>2016-0</v>
      </c>
      <c r="G6" s="278">
        <v>2016</v>
      </c>
      <c r="H6" s="270">
        <v>0</v>
      </c>
      <c r="I6" s="272">
        <v>0.26</v>
      </c>
      <c r="L6" s="273">
        <v>0</v>
      </c>
      <c r="N6" s="2" t="s">
        <v>109</v>
      </c>
      <c r="O6" s="2"/>
      <c r="P6" s="2"/>
      <c r="Q6" s="2"/>
      <c r="R6" s="1">
        <v>0.06</v>
      </c>
      <c r="T6" s="279" t="str">
        <f>V6&amp;"-"&amp;U6</f>
        <v>2020-Graduate</v>
      </c>
      <c r="U6" s="269" t="s">
        <v>307</v>
      </c>
      <c r="V6" s="278">
        <v>2020</v>
      </c>
      <c r="W6" s="276">
        <v>0.16</v>
      </c>
    </row>
    <row r="7" spans="1:25" ht="15.6">
      <c r="A7" s="269" t="s">
        <v>350</v>
      </c>
      <c r="B7" s="269" t="s">
        <v>351</v>
      </c>
      <c r="C7" s="269" t="s">
        <v>363</v>
      </c>
      <c r="D7" s="55" t="s">
        <v>352</v>
      </c>
      <c r="F7" t="str">
        <f>G7&amp;"-"&amp;H17*100</f>
        <v>2017-100</v>
      </c>
      <c r="G7" s="278">
        <v>2017</v>
      </c>
      <c r="H7" s="270">
        <v>1</v>
      </c>
      <c r="I7" s="271">
        <v>0.59499999999999997</v>
      </c>
      <c r="N7" s="2" t="s">
        <v>30</v>
      </c>
      <c r="O7" s="2"/>
      <c r="P7" s="2"/>
      <c r="Q7" s="2"/>
      <c r="R7" s="7">
        <v>0.13</v>
      </c>
      <c r="T7" s="279" t="str">
        <f>V7&amp;"-"&amp;U7</f>
        <v>2020-Undergraduate</v>
      </c>
      <c r="U7" s="277" t="s">
        <v>109</v>
      </c>
      <c r="V7" s="278">
        <v>2020</v>
      </c>
      <c r="W7" s="276">
        <v>0.05</v>
      </c>
    </row>
    <row r="8" spans="1:25" ht="15.6">
      <c r="A8" s="269" t="s">
        <v>353</v>
      </c>
      <c r="B8" s="269" t="s">
        <v>351</v>
      </c>
      <c r="C8" s="913" t="s">
        <v>361</v>
      </c>
      <c r="D8" s="55" t="s">
        <v>354</v>
      </c>
      <c r="F8" s="279" t="str">
        <f>G8&amp;"-"&amp;H18*100</f>
        <v>2017-75</v>
      </c>
      <c r="G8" s="278">
        <v>2017</v>
      </c>
      <c r="H8" s="270">
        <v>0.75</v>
      </c>
      <c r="I8" s="271">
        <v>0.59499999999999997</v>
      </c>
      <c r="T8" s="279" t="str">
        <f>V8&amp;"-"&amp;U8</f>
        <v>2021-Post Doctoral</v>
      </c>
      <c r="U8" s="277" t="s">
        <v>345</v>
      </c>
      <c r="V8" s="278">
        <v>2021</v>
      </c>
      <c r="W8" s="273">
        <v>0.18</v>
      </c>
    </row>
    <row r="9" spans="1:25" ht="15.6">
      <c r="A9" s="269" t="s">
        <v>338</v>
      </c>
      <c r="B9" s="269" t="s">
        <v>349</v>
      </c>
      <c r="C9" s="269" t="s">
        <v>340</v>
      </c>
      <c r="D9" s="55" t="s">
        <v>341</v>
      </c>
      <c r="F9" s="279" t="str">
        <f>G9&amp;"-"&amp;H19*100</f>
        <v>2017-51</v>
      </c>
      <c r="G9" s="278">
        <v>2017</v>
      </c>
      <c r="H9" s="270">
        <v>0.51</v>
      </c>
      <c r="I9" s="271">
        <v>0.59499999999999997</v>
      </c>
      <c r="T9" s="279" t="str">
        <f>V9&amp;"-"&amp;U9</f>
        <v>2021-IFR Faculty</v>
      </c>
      <c r="U9" s="277" t="s">
        <v>289</v>
      </c>
      <c r="V9" s="278">
        <v>2021</v>
      </c>
      <c r="W9" s="276">
        <v>0.61850000000000005</v>
      </c>
    </row>
    <row r="10" spans="1:25" ht="15.6">
      <c r="A10" s="269" t="s">
        <v>339</v>
      </c>
      <c r="B10" s="269" t="s">
        <v>346</v>
      </c>
      <c r="C10" s="269" t="s">
        <v>342</v>
      </c>
      <c r="D10" s="55" t="s">
        <v>343</v>
      </c>
      <c r="F10" s="279" t="str">
        <f>G10&amp;"-"&amp;H20*100</f>
        <v>2017-25</v>
      </c>
      <c r="G10" s="278">
        <v>2017</v>
      </c>
      <c r="H10" s="270">
        <v>0.25</v>
      </c>
      <c r="I10" s="272">
        <v>0.26</v>
      </c>
      <c r="T10" s="279" t="str">
        <f>V10&amp;"-"&amp;U10</f>
        <v>2021-Summer Only</v>
      </c>
      <c r="U10" s="277" t="s">
        <v>302</v>
      </c>
      <c r="V10" s="278">
        <v>2021</v>
      </c>
      <c r="W10" s="276">
        <v>0.14499999999999999</v>
      </c>
    </row>
    <row r="11" spans="1:25" ht="15.6">
      <c r="A11" s="269" t="s">
        <v>355</v>
      </c>
      <c r="B11" s="269" t="s">
        <v>347</v>
      </c>
      <c r="C11" s="269"/>
      <c r="D11" s="55"/>
      <c r="F11" s="279" t="str">
        <f>G11&amp;"-"&amp;H21*100</f>
        <v>2017-0</v>
      </c>
      <c r="G11" s="278">
        <v>2017</v>
      </c>
      <c r="H11" s="270">
        <v>0</v>
      </c>
      <c r="I11" s="272">
        <v>0.26</v>
      </c>
      <c r="T11" s="279" t="str">
        <f>V11&amp;"-"&amp;U11</f>
        <v>2021-RF Employee</v>
      </c>
      <c r="U11" s="277" t="s">
        <v>306</v>
      </c>
      <c r="V11" s="278">
        <v>2021</v>
      </c>
      <c r="W11" s="276">
        <v>0.39500000000000002</v>
      </c>
    </row>
    <row r="12" spans="1:25" ht="15.6">
      <c r="F12" t="str">
        <f>G12&amp;"-"&amp;H22*100</f>
        <v>2018-100</v>
      </c>
      <c r="G12" s="278">
        <v>2018</v>
      </c>
      <c r="H12" s="270">
        <v>1</v>
      </c>
      <c r="I12" s="271">
        <v>0.59499999999999997</v>
      </c>
      <c r="T12" s="279" t="str">
        <f>V12&amp;"-"&amp;U12</f>
        <v>2021-Graduate</v>
      </c>
      <c r="U12" s="269" t="s">
        <v>307</v>
      </c>
      <c r="V12" s="278">
        <v>2021</v>
      </c>
      <c r="W12" s="276">
        <v>0.13</v>
      </c>
    </row>
    <row r="13" spans="1:25" ht="15.6">
      <c r="F13" s="279" t="str">
        <f>G13&amp;"-"&amp;H23*100</f>
        <v>2018-75</v>
      </c>
      <c r="G13" s="278">
        <v>2018</v>
      </c>
      <c r="H13" s="270">
        <v>0.75</v>
      </c>
      <c r="I13" s="271">
        <v>0.59499999999999997</v>
      </c>
      <c r="T13" s="279" t="str">
        <f>V13&amp;"-"&amp;U13</f>
        <v>2021-Undergraduate</v>
      </c>
      <c r="U13" s="277" t="s">
        <v>109</v>
      </c>
      <c r="V13" s="278">
        <v>2021</v>
      </c>
      <c r="W13" s="276">
        <v>0.06</v>
      </c>
    </row>
    <row r="14" spans="1:25" ht="15.6">
      <c r="F14" s="279" t="str">
        <f>G14&amp;"-"&amp;H24*100</f>
        <v>2018-51</v>
      </c>
      <c r="G14" s="278">
        <v>2018</v>
      </c>
      <c r="H14" s="270">
        <v>0.51</v>
      </c>
      <c r="I14" s="271">
        <v>0.59499999999999997</v>
      </c>
      <c r="T14" s="279" t="str">
        <f>V14&amp;"-"&amp;U14</f>
        <v>2022-Post Doctoral</v>
      </c>
      <c r="U14" s="277" t="s">
        <v>345</v>
      </c>
      <c r="V14" s="278">
        <v>2022</v>
      </c>
      <c r="W14" s="273">
        <v>0.23</v>
      </c>
    </row>
    <row r="15" spans="1:25" ht="15.6">
      <c r="F15" s="279" t="str">
        <f>G15&amp;"-"&amp;H25*100</f>
        <v>2018-25</v>
      </c>
      <c r="G15" s="278">
        <v>2018</v>
      </c>
      <c r="H15" s="270">
        <v>0.25</v>
      </c>
      <c r="I15" s="272">
        <v>0.26</v>
      </c>
      <c r="T15" s="279" t="str">
        <f>V15&amp;"-"&amp;U15</f>
        <v>2022-IFR Faculty</v>
      </c>
      <c r="U15" s="277" t="s">
        <v>289</v>
      </c>
      <c r="V15" s="278">
        <v>2022</v>
      </c>
      <c r="W15" s="276">
        <v>0.63719999999999999</v>
      </c>
    </row>
    <row r="16" spans="1:25" ht="15.6">
      <c r="F16" s="279" t="str">
        <f>G16&amp;"-"&amp;H26*100</f>
        <v>2018-0</v>
      </c>
      <c r="G16" s="278">
        <v>2018</v>
      </c>
      <c r="H16" s="270">
        <v>0</v>
      </c>
      <c r="I16" s="272">
        <v>0.26</v>
      </c>
      <c r="T16" s="279" t="str">
        <f>V16&amp;"-"&amp;U16</f>
        <v>2022-Summer Only</v>
      </c>
      <c r="U16" s="277" t="s">
        <v>302</v>
      </c>
      <c r="V16" s="278">
        <v>2022</v>
      </c>
      <c r="W16" s="276">
        <v>0.14000000000000001</v>
      </c>
    </row>
    <row r="17" spans="6:23" ht="15.6">
      <c r="F17" t="str">
        <f>G17&amp;"-"&amp;H27*100</f>
        <v>2019-100</v>
      </c>
      <c r="G17" s="278">
        <v>2019</v>
      </c>
      <c r="H17" s="270">
        <v>1</v>
      </c>
      <c r="I17" s="271">
        <v>0.59499999999999997</v>
      </c>
      <c r="T17" s="279" t="str">
        <f>V17&amp;"-"&amp;U17</f>
        <v>2022-RF Employee</v>
      </c>
      <c r="U17" s="277" t="s">
        <v>306</v>
      </c>
      <c r="V17" s="278">
        <v>2022</v>
      </c>
      <c r="W17" s="276">
        <v>0.4</v>
      </c>
    </row>
    <row r="18" spans="6:23" ht="15.6">
      <c r="F18" s="279" t="str">
        <f>G18&amp;"-"&amp;H28*100</f>
        <v>2019-75</v>
      </c>
      <c r="G18" s="278">
        <v>2019</v>
      </c>
      <c r="H18" s="270">
        <v>0.75</v>
      </c>
      <c r="I18" s="271">
        <v>0.59499999999999997</v>
      </c>
      <c r="T18" s="279" t="str">
        <f>V18&amp;"-"&amp;U18</f>
        <v>2022-Graduate</v>
      </c>
      <c r="U18" s="269" t="s">
        <v>307</v>
      </c>
      <c r="V18" s="278">
        <v>2022</v>
      </c>
      <c r="W18" s="276">
        <v>0.13</v>
      </c>
    </row>
    <row r="19" spans="6:23" ht="15.6">
      <c r="F19" s="279" t="str">
        <f>G19&amp;"-"&amp;H29*100</f>
        <v>2019-51</v>
      </c>
      <c r="G19" s="278">
        <v>2019</v>
      </c>
      <c r="H19" s="270">
        <v>0.51</v>
      </c>
      <c r="I19" s="271">
        <v>0.59499999999999997</v>
      </c>
      <c r="T19" s="279" t="str">
        <f>V19&amp;"-"&amp;U19</f>
        <v>2022-Undergraduate</v>
      </c>
      <c r="U19" s="277" t="s">
        <v>109</v>
      </c>
      <c r="V19" s="278">
        <v>2022</v>
      </c>
      <c r="W19" s="276">
        <v>0.06</v>
      </c>
    </row>
    <row r="20" spans="6:23" ht="15.6">
      <c r="F20" s="279" t="str">
        <f>G20&amp;"-"&amp;H30*100</f>
        <v>2019-25</v>
      </c>
      <c r="G20" s="278">
        <v>2019</v>
      </c>
      <c r="H20" s="270">
        <v>0.25</v>
      </c>
      <c r="I20" s="272">
        <v>0.26</v>
      </c>
      <c r="T20" t="str">
        <f>V20&amp;"-"&amp;U20</f>
        <v>2023-Post Doctoral</v>
      </c>
      <c r="U20" s="277" t="s">
        <v>345</v>
      </c>
      <c r="V20" s="278">
        <v>2023</v>
      </c>
      <c r="W20" s="273">
        <v>0.26</v>
      </c>
    </row>
    <row r="21" spans="6:23" ht="15.6">
      <c r="F21" s="279" t="str">
        <f>G21&amp;"-"&amp;H31*100</f>
        <v>2019-0</v>
      </c>
      <c r="G21" s="278">
        <v>2019</v>
      </c>
      <c r="H21" s="270">
        <v>0</v>
      </c>
      <c r="I21" s="272">
        <v>0.26</v>
      </c>
      <c r="T21" s="279" t="str">
        <f>V21&amp;"-"&amp;U21</f>
        <v>2023-IFR Faculty</v>
      </c>
      <c r="U21" s="277" t="s">
        <v>289</v>
      </c>
      <c r="V21" s="278">
        <v>2023</v>
      </c>
      <c r="W21" s="276">
        <v>0.63719999999999999</v>
      </c>
    </row>
    <row r="22" spans="6:23" ht="15.6">
      <c r="F22" t="str">
        <f>G22&amp;"-"&amp;H32*100</f>
        <v>2020-100</v>
      </c>
      <c r="G22" s="278">
        <v>2020</v>
      </c>
      <c r="H22" s="270">
        <v>1</v>
      </c>
      <c r="I22" s="271">
        <v>0.59499999999999997</v>
      </c>
      <c r="T22" s="279" t="str">
        <f>V22&amp;"-"&amp;U22</f>
        <v>2023-Summer Only</v>
      </c>
      <c r="U22" s="277" t="s">
        <v>302</v>
      </c>
      <c r="V22" s="278">
        <v>2023</v>
      </c>
      <c r="W22" s="276">
        <v>0.14000000000000001</v>
      </c>
    </row>
    <row r="23" spans="6:23" ht="15.6">
      <c r="F23" s="279" t="str">
        <f>G23&amp;"-"&amp;H33*100</f>
        <v>2020-75</v>
      </c>
      <c r="G23" s="278">
        <v>2020</v>
      </c>
      <c r="H23" s="270">
        <v>0.75</v>
      </c>
      <c r="I23" s="271">
        <v>0.59499999999999997</v>
      </c>
      <c r="T23" s="279" t="str">
        <f>V23&amp;"-"&amp;U23</f>
        <v>2023-RF Employee</v>
      </c>
      <c r="U23" s="277" t="s">
        <v>306</v>
      </c>
      <c r="V23" s="278">
        <v>2023</v>
      </c>
      <c r="W23" s="276">
        <v>0.41499999999999998</v>
      </c>
    </row>
    <row r="24" spans="6:23" ht="15.6">
      <c r="F24" s="279" t="str">
        <f>G24&amp;"-"&amp;H34*100</f>
        <v>2020-51</v>
      </c>
      <c r="G24" s="278">
        <v>2020</v>
      </c>
      <c r="H24" s="270">
        <v>0.51</v>
      </c>
      <c r="I24" s="271">
        <v>0.59499999999999997</v>
      </c>
      <c r="T24" s="279" t="str">
        <f>V24&amp;"-"&amp;U24</f>
        <v>2023-Graduate</v>
      </c>
      <c r="U24" s="269" t="s">
        <v>307</v>
      </c>
      <c r="V24" s="278">
        <v>2023</v>
      </c>
      <c r="W24" s="276">
        <v>0.13</v>
      </c>
    </row>
    <row r="25" spans="6:23" ht="15.6">
      <c r="F25" s="279" t="str">
        <f>G25&amp;"-"&amp;H35*100</f>
        <v>2020-25</v>
      </c>
      <c r="G25" s="278">
        <v>2020</v>
      </c>
      <c r="H25" s="270">
        <v>0.25</v>
      </c>
      <c r="I25" s="272">
        <v>0.26</v>
      </c>
      <c r="T25" s="279" t="str">
        <f>V25&amp;"-"&amp;U25</f>
        <v>2023-Undergraduate</v>
      </c>
      <c r="U25" s="277" t="s">
        <v>109</v>
      </c>
      <c r="V25" s="278">
        <v>2023</v>
      </c>
      <c r="W25" s="276">
        <v>0.06</v>
      </c>
    </row>
    <row r="26" spans="6:23" ht="15.6">
      <c r="F26" s="279" t="str">
        <f>G26&amp;"-"&amp;H36*100</f>
        <v>2020-0</v>
      </c>
      <c r="G26" s="278">
        <v>2020</v>
      </c>
      <c r="H26" s="270">
        <v>0</v>
      </c>
      <c r="I26" s="272">
        <v>0.26</v>
      </c>
      <c r="T26" s="279" t="str">
        <f>V26&amp;"-"&amp;U26</f>
        <v>2024-Post Doctoral</v>
      </c>
      <c r="U26" s="277" t="s">
        <v>345</v>
      </c>
      <c r="V26" s="278">
        <v>2024</v>
      </c>
      <c r="W26" s="273">
        <v>0.26</v>
      </c>
    </row>
    <row r="27" spans="6:23" ht="15.6">
      <c r="F27" t="str">
        <f>G27&amp;"-"&amp;H37*100</f>
        <v>2021-100</v>
      </c>
      <c r="G27" s="278">
        <v>2021</v>
      </c>
      <c r="H27" s="270">
        <v>1</v>
      </c>
      <c r="I27" s="271">
        <v>0.59499999999999997</v>
      </c>
      <c r="T27" s="279" t="str">
        <f t="shared" ref="T27:T32" si="0">V27&amp;"-"&amp;U27</f>
        <v>2024-IFR Faculty</v>
      </c>
      <c r="U27" s="277" t="s">
        <v>289</v>
      </c>
      <c r="V27" s="278">
        <v>2024</v>
      </c>
      <c r="W27" s="276">
        <v>0.63719999999999999</v>
      </c>
    </row>
    <row r="28" spans="6:23" ht="15.6">
      <c r="F28" s="279" t="str">
        <f>G28&amp;"-"&amp;H38*100</f>
        <v>2021-75</v>
      </c>
      <c r="G28" s="278">
        <v>2021</v>
      </c>
      <c r="H28" s="270">
        <v>0.75</v>
      </c>
      <c r="I28" s="271">
        <v>0.59499999999999997</v>
      </c>
      <c r="T28" s="279" t="str">
        <f t="shared" si="0"/>
        <v>2024-Summer Only</v>
      </c>
      <c r="U28" s="277" t="s">
        <v>302</v>
      </c>
      <c r="V28" s="278">
        <v>2024</v>
      </c>
      <c r="W28" s="276">
        <v>0.14000000000000001</v>
      </c>
    </row>
    <row r="29" spans="6:23" ht="15.6">
      <c r="F29" s="279" t="str">
        <f>G29&amp;"-"&amp;H39*100</f>
        <v>2021-51</v>
      </c>
      <c r="G29" s="278">
        <v>2021</v>
      </c>
      <c r="H29" s="270">
        <v>0.51</v>
      </c>
      <c r="I29" s="271">
        <v>0.59499999999999997</v>
      </c>
      <c r="T29" s="279" t="str">
        <f t="shared" si="0"/>
        <v>2024-RF Employee</v>
      </c>
      <c r="U29" s="277" t="s">
        <v>306</v>
      </c>
      <c r="V29" s="278">
        <v>2024</v>
      </c>
      <c r="W29" s="276">
        <v>0.41499999999999998</v>
      </c>
    </row>
    <row r="30" spans="6:23" ht="15.6">
      <c r="F30" s="279" t="str">
        <f>G30&amp;"-"&amp;H40*100</f>
        <v>2021-25</v>
      </c>
      <c r="G30" s="278">
        <v>2021</v>
      </c>
      <c r="H30" s="270">
        <v>0.25</v>
      </c>
      <c r="I30" s="272">
        <v>0.26</v>
      </c>
      <c r="T30" s="279" t="str">
        <f t="shared" si="0"/>
        <v>2024-Graduate</v>
      </c>
      <c r="U30" s="269" t="s">
        <v>307</v>
      </c>
      <c r="V30" s="278">
        <v>2024</v>
      </c>
      <c r="W30" s="276">
        <v>0.13</v>
      </c>
    </row>
    <row r="31" spans="6:23" ht="15.6">
      <c r="F31" s="279" t="str">
        <f>G31&amp;"-"&amp;H41*100</f>
        <v>2021-0</v>
      </c>
      <c r="G31" s="278">
        <v>2021</v>
      </c>
      <c r="H31" s="270">
        <v>0</v>
      </c>
      <c r="I31" s="272">
        <v>0.26</v>
      </c>
      <c r="T31" s="279" t="str">
        <f t="shared" si="0"/>
        <v>2024-Undergraduate</v>
      </c>
      <c r="U31" s="277" t="s">
        <v>109</v>
      </c>
      <c r="V31" s="278">
        <v>2024</v>
      </c>
      <c r="W31" s="276">
        <v>0.06</v>
      </c>
    </row>
    <row r="32" spans="6:23" ht="15.6">
      <c r="F32" t="str">
        <f>G32&amp;"-"&amp;H42*100</f>
        <v>2022-100</v>
      </c>
      <c r="G32" s="278">
        <v>2022</v>
      </c>
      <c r="H32" s="270">
        <v>1</v>
      </c>
      <c r="I32" s="271">
        <v>0.59499999999999997</v>
      </c>
      <c r="T32" s="279" t="str">
        <f t="shared" si="0"/>
        <v>2025-Post Doctoral</v>
      </c>
      <c r="U32" s="277" t="s">
        <v>345</v>
      </c>
      <c r="V32" s="278">
        <v>2025</v>
      </c>
      <c r="W32" s="273">
        <v>0.26</v>
      </c>
    </row>
    <row r="33" spans="6:23" ht="15.6">
      <c r="F33" s="279" t="str">
        <f>G33&amp;"-"&amp;H43*100</f>
        <v>2022-75</v>
      </c>
      <c r="G33" s="278">
        <v>2022</v>
      </c>
      <c r="H33" s="270">
        <v>0.75</v>
      </c>
      <c r="I33" s="271">
        <v>0.59499999999999997</v>
      </c>
      <c r="T33" s="279" t="str">
        <f t="shared" ref="T33:T61" si="1">V33&amp;"-"&amp;U33</f>
        <v>2025-IFR Faculty</v>
      </c>
      <c r="U33" s="277" t="s">
        <v>289</v>
      </c>
      <c r="V33" s="278">
        <v>2025</v>
      </c>
      <c r="W33" s="276">
        <v>0.63719999999999999</v>
      </c>
    </row>
    <row r="34" spans="6:23" ht="15.6">
      <c r="F34" s="279" t="str">
        <f>G34&amp;"-"&amp;H44*100</f>
        <v>2022-51</v>
      </c>
      <c r="G34" s="278">
        <v>2022</v>
      </c>
      <c r="H34" s="270">
        <v>0.51</v>
      </c>
      <c r="I34" s="271">
        <v>0.59499999999999997</v>
      </c>
      <c r="T34" s="279" t="str">
        <f t="shared" si="1"/>
        <v>2025-Summer Only</v>
      </c>
      <c r="U34" s="277" t="s">
        <v>302</v>
      </c>
      <c r="V34" s="278">
        <v>2025</v>
      </c>
      <c r="W34" s="276">
        <v>0.14000000000000001</v>
      </c>
    </row>
    <row r="35" spans="6:23" ht="15.6">
      <c r="F35" s="279" t="str">
        <f>G35&amp;"-"&amp;H45*100</f>
        <v>2022-25</v>
      </c>
      <c r="G35" s="278">
        <v>2022</v>
      </c>
      <c r="H35" s="270">
        <v>0.25</v>
      </c>
      <c r="I35" s="272">
        <v>0.26</v>
      </c>
      <c r="T35" s="279" t="str">
        <f t="shared" si="1"/>
        <v>2025-RF Employee</v>
      </c>
      <c r="U35" s="277" t="s">
        <v>306</v>
      </c>
      <c r="V35" s="278">
        <v>2025</v>
      </c>
      <c r="W35" s="276">
        <v>0.41499999999999998</v>
      </c>
    </row>
    <row r="36" spans="6:23" ht="15.6">
      <c r="F36" s="279" t="str">
        <f>G36&amp;"-"&amp;H46*100</f>
        <v>2022-0</v>
      </c>
      <c r="G36" s="278">
        <v>2022</v>
      </c>
      <c r="H36" s="270">
        <v>0</v>
      </c>
      <c r="I36" s="272">
        <v>0.26</v>
      </c>
      <c r="T36" s="279" t="str">
        <f t="shared" si="1"/>
        <v>2025-Graduate</v>
      </c>
      <c r="U36" s="269" t="s">
        <v>307</v>
      </c>
      <c r="V36" s="278">
        <v>2025</v>
      </c>
      <c r="W36" s="276">
        <v>0.13</v>
      </c>
    </row>
    <row r="37" spans="6:23" ht="15.6">
      <c r="F37" s="279" t="str">
        <f>G37&amp;"-"&amp;H47*100</f>
        <v>2023-100</v>
      </c>
      <c r="G37" s="278">
        <v>2023</v>
      </c>
      <c r="H37" s="270">
        <v>1</v>
      </c>
      <c r="I37" s="271">
        <v>0.59499999999999997</v>
      </c>
      <c r="T37" s="279" t="str">
        <f t="shared" si="1"/>
        <v>2025-Undergraduate</v>
      </c>
      <c r="U37" s="277" t="s">
        <v>109</v>
      </c>
      <c r="V37" s="278">
        <v>2025</v>
      </c>
      <c r="W37" s="276">
        <v>0.06</v>
      </c>
    </row>
    <row r="38" spans="6:23" ht="15.6">
      <c r="F38" s="279" t="str">
        <f>G38&amp;"-"&amp;H48*100</f>
        <v>2023-75</v>
      </c>
      <c r="G38" s="278">
        <v>2023</v>
      </c>
      <c r="H38" s="270">
        <v>0.75</v>
      </c>
      <c r="I38" s="271">
        <v>0.59499999999999997</v>
      </c>
      <c r="T38" s="279" t="str">
        <f t="shared" si="1"/>
        <v>2026-Post Doctoral</v>
      </c>
      <c r="U38" s="277" t="s">
        <v>345</v>
      </c>
      <c r="V38" s="278">
        <v>2026</v>
      </c>
      <c r="W38" s="273">
        <v>0.26</v>
      </c>
    </row>
    <row r="39" spans="6:23" ht="15.6">
      <c r="F39" s="279" t="str">
        <f>G39&amp;"-"&amp;H49*100</f>
        <v>2023-51</v>
      </c>
      <c r="G39" s="278">
        <v>2023</v>
      </c>
      <c r="H39" s="270">
        <v>0.51</v>
      </c>
      <c r="I39" s="271">
        <v>0.59499999999999997</v>
      </c>
      <c r="T39" s="279" t="str">
        <f t="shared" si="1"/>
        <v>2026-IFR Faculty</v>
      </c>
      <c r="U39" s="277" t="s">
        <v>289</v>
      </c>
      <c r="V39" s="278">
        <v>2026</v>
      </c>
      <c r="W39" s="276">
        <v>0.63719999999999999</v>
      </c>
    </row>
    <row r="40" spans="6:23" ht="15.6">
      <c r="F40" s="279" t="str">
        <f>G40&amp;"-"&amp;H50*100</f>
        <v>2023-25</v>
      </c>
      <c r="G40" s="278">
        <v>2023</v>
      </c>
      <c r="H40" s="270">
        <v>0.25</v>
      </c>
      <c r="I40" s="272">
        <v>0.26</v>
      </c>
      <c r="T40" s="279" t="str">
        <f t="shared" si="1"/>
        <v>2026-Summer Only</v>
      </c>
      <c r="U40" s="277" t="s">
        <v>302</v>
      </c>
      <c r="V40" s="278">
        <v>2026</v>
      </c>
      <c r="W40" s="276">
        <v>0.14000000000000001</v>
      </c>
    </row>
    <row r="41" spans="6:23" ht="15.6">
      <c r="F41" s="279" t="str">
        <f>G41&amp;"-"&amp;H51*100</f>
        <v>2023-0</v>
      </c>
      <c r="G41" s="278">
        <v>2023</v>
      </c>
      <c r="H41" s="270">
        <v>0</v>
      </c>
      <c r="I41" s="272">
        <v>0.26</v>
      </c>
      <c r="T41" s="279" t="str">
        <f t="shared" si="1"/>
        <v>2026-RF Employee</v>
      </c>
      <c r="U41" s="277" t="s">
        <v>306</v>
      </c>
      <c r="V41" s="278">
        <v>2026</v>
      </c>
      <c r="W41" s="276">
        <v>0.41499999999999998</v>
      </c>
    </row>
    <row r="42" spans="6:23" ht="15.6">
      <c r="F42" s="279" t="str">
        <f>G42&amp;"-"&amp;H52*100</f>
        <v>2024-100</v>
      </c>
      <c r="G42" s="278">
        <v>2024</v>
      </c>
      <c r="H42" s="270">
        <v>1</v>
      </c>
      <c r="I42" s="271">
        <v>0.59499999999999997</v>
      </c>
      <c r="T42" s="279" t="str">
        <f t="shared" si="1"/>
        <v>2026-Graduate</v>
      </c>
      <c r="U42" s="269" t="s">
        <v>307</v>
      </c>
      <c r="V42" s="278">
        <v>2026</v>
      </c>
      <c r="W42" s="276">
        <v>0.13</v>
      </c>
    </row>
    <row r="43" spans="6:23" ht="15.6">
      <c r="F43" s="279" t="str">
        <f>G43&amp;"-"&amp;H53*100</f>
        <v>2024-75</v>
      </c>
      <c r="G43" s="278">
        <v>2024</v>
      </c>
      <c r="H43" s="270">
        <v>0.75</v>
      </c>
      <c r="I43" s="271">
        <v>0.59499999999999997</v>
      </c>
      <c r="T43" s="279" t="str">
        <f t="shared" si="1"/>
        <v>2026-Undergraduate</v>
      </c>
      <c r="U43" s="277" t="s">
        <v>109</v>
      </c>
      <c r="V43" s="278">
        <v>2026</v>
      </c>
      <c r="W43" s="276">
        <v>0.06</v>
      </c>
    </row>
    <row r="44" spans="6:23" ht="15.6">
      <c r="F44" s="279" t="str">
        <f>G44&amp;"-"&amp;H54*100</f>
        <v>2024-51</v>
      </c>
      <c r="G44" s="278">
        <v>2024</v>
      </c>
      <c r="H44" s="270">
        <v>0.51</v>
      </c>
      <c r="I44" s="271">
        <v>0.59499999999999997</v>
      </c>
      <c r="T44" s="279" t="str">
        <f t="shared" si="1"/>
        <v>2027-Post Doctoral</v>
      </c>
      <c r="U44" s="277" t="s">
        <v>345</v>
      </c>
      <c r="V44" s="278">
        <v>2027</v>
      </c>
      <c r="W44" s="273">
        <v>0.26</v>
      </c>
    </row>
    <row r="45" spans="6:23" ht="15.6">
      <c r="F45" s="279" t="str">
        <f>G45&amp;"-"&amp;H55*100</f>
        <v>2024-25</v>
      </c>
      <c r="G45" s="278">
        <v>2024</v>
      </c>
      <c r="H45" s="270">
        <v>0.25</v>
      </c>
      <c r="I45" s="272">
        <v>0.26</v>
      </c>
      <c r="T45" s="279" t="str">
        <f t="shared" si="1"/>
        <v>2027-IFR Faculty</v>
      </c>
      <c r="U45" s="277" t="s">
        <v>289</v>
      </c>
      <c r="V45" s="278">
        <v>2027</v>
      </c>
      <c r="W45" s="276">
        <v>0.63719999999999999</v>
      </c>
    </row>
    <row r="46" spans="6:23" ht="15.6">
      <c r="F46" s="279" t="str">
        <f>G46&amp;"-"&amp;H56*100</f>
        <v>2024-0</v>
      </c>
      <c r="G46" s="278">
        <v>2024</v>
      </c>
      <c r="H46" s="270">
        <v>0</v>
      </c>
      <c r="I46" s="272">
        <v>0.26</v>
      </c>
      <c r="T46" s="279" t="str">
        <f t="shared" si="1"/>
        <v>2027-Summer Only</v>
      </c>
      <c r="U46" s="277" t="s">
        <v>302</v>
      </c>
      <c r="V46" s="278">
        <v>2027</v>
      </c>
      <c r="W46" s="276">
        <v>0.14000000000000001</v>
      </c>
    </row>
    <row r="47" spans="6:23" ht="15.6">
      <c r="F47" s="279" t="str">
        <f>G47&amp;"-"&amp;H57*100</f>
        <v>2025-0</v>
      </c>
      <c r="G47" s="278">
        <v>2025</v>
      </c>
      <c r="H47" s="270">
        <v>1</v>
      </c>
      <c r="I47" s="271">
        <v>0.59499999999999997</v>
      </c>
      <c r="T47" s="279" t="str">
        <f t="shared" si="1"/>
        <v>2027-RF Employee</v>
      </c>
      <c r="U47" s="277" t="s">
        <v>306</v>
      </c>
      <c r="V47" s="278">
        <v>2027</v>
      </c>
      <c r="W47" s="276">
        <v>0.41499999999999998</v>
      </c>
    </row>
    <row r="48" spans="6:23" ht="15.6">
      <c r="F48" s="279" t="str">
        <f>G48&amp;"-"&amp;H58*100</f>
        <v>2025-0</v>
      </c>
      <c r="G48" s="278">
        <v>2025</v>
      </c>
      <c r="H48" s="270">
        <v>0.75</v>
      </c>
      <c r="I48" s="271">
        <v>0.59499999999999997</v>
      </c>
      <c r="T48" s="279" t="str">
        <f t="shared" si="1"/>
        <v>2027-Graduate</v>
      </c>
      <c r="U48" s="269" t="s">
        <v>307</v>
      </c>
      <c r="V48" s="278">
        <v>2027</v>
      </c>
      <c r="W48" s="276">
        <v>0.13</v>
      </c>
    </row>
    <row r="49" spans="6:23" ht="15.6">
      <c r="F49" s="279" t="str">
        <f>G49&amp;"-"&amp;H59*100</f>
        <v>2025-0</v>
      </c>
      <c r="G49" s="278">
        <v>2025</v>
      </c>
      <c r="H49" s="270">
        <v>0.51</v>
      </c>
      <c r="I49" s="271">
        <v>0.59499999999999997</v>
      </c>
      <c r="T49" s="279" t="str">
        <f t="shared" si="1"/>
        <v>2027-Undergraduate</v>
      </c>
      <c r="U49" s="277" t="s">
        <v>109</v>
      </c>
      <c r="V49" s="278">
        <v>2027</v>
      </c>
      <c r="W49" s="276">
        <v>0.06</v>
      </c>
    </row>
    <row r="50" spans="6:23" ht="15.6">
      <c r="F50" s="279" t="str">
        <f>G50&amp;"-"&amp;H60*100</f>
        <v>2025-0</v>
      </c>
      <c r="G50" s="278">
        <v>2025</v>
      </c>
      <c r="H50" s="270">
        <v>0.25</v>
      </c>
      <c r="I50" s="272">
        <v>0.26</v>
      </c>
      <c r="T50" s="279" t="str">
        <f t="shared" si="1"/>
        <v>2028-Post Doctoral</v>
      </c>
      <c r="U50" s="277" t="s">
        <v>345</v>
      </c>
      <c r="V50" s="278">
        <v>2028</v>
      </c>
      <c r="W50" s="273">
        <v>0.26</v>
      </c>
    </row>
    <row r="51" spans="6:23" ht="15.6">
      <c r="F51" s="279" t="str">
        <f>G51&amp;"-"&amp;H61*100</f>
        <v>2025-0</v>
      </c>
      <c r="G51" s="278">
        <v>2025</v>
      </c>
      <c r="H51" s="270">
        <v>0</v>
      </c>
      <c r="I51" s="272">
        <v>0.26</v>
      </c>
      <c r="T51" s="279" t="str">
        <f t="shared" si="1"/>
        <v>2028-IFR Faculty</v>
      </c>
      <c r="U51" s="277" t="s">
        <v>289</v>
      </c>
      <c r="V51" s="278">
        <v>2028</v>
      </c>
      <c r="W51" s="276">
        <v>0.63719999999999999</v>
      </c>
    </row>
    <row r="52" spans="6:23" ht="15.6">
      <c r="F52" s="279" t="str">
        <f>G52&amp;"-"&amp;H62*100</f>
        <v>2026-0</v>
      </c>
      <c r="G52" s="278">
        <v>2026</v>
      </c>
      <c r="H52" s="270">
        <v>1</v>
      </c>
      <c r="I52" s="271">
        <v>0.59499999999999997</v>
      </c>
      <c r="T52" s="279" t="str">
        <f t="shared" si="1"/>
        <v>2028-Summer Only</v>
      </c>
      <c r="U52" s="277" t="s">
        <v>302</v>
      </c>
      <c r="V52" s="278">
        <v>2028</v>
      </c>
      <c r="W52" s="276">
        <v>0.14000000000000001</v>
      </c>
    </row>
    <row r="53" spans="6:23" ht="15.6">
      <c r="F53" s="279" t="str">
        <f>G53&amp;"-"&amp;H63*100</f>
        <v>2026-0</v>
      </c>
      <c r="G53" s="278">
        <v>2026</v>
      </c>
      <c r="H53" s="270">
        <v>0.75</v>
      </c>
      <c r="I53" s="271">
        <v>0.59499999999999997</v>
      </c>
      <c r="T53" s="279" t="str">
        <f t="shared" si="1"/>
        <v>2028-RF Employee</v>
      </c>
      <c r="U53" s="277" t="s">
        <v>306</v>
      </c>
      <c r="V53" s="278">
        <v>2028</v>
      </c>
      <c r="W53" s="276">
        <v>0.41499999999999998</v>
      </c>
    </row>
    <row r="54" spans="6:23" ht="15.6">
      <c r="F54" s="279" t="str">
        <f>G54&amp;"-"&amp;H64*100</f>
        <v>2026-0</v>
      </c>
      <c r="G54" s="278">
        <v>2026</v>
      </c>
      <c r="H54" s="270">
        <v>0.51</v>
      </c>
      <c r="I54" s="271">
        <v>0.59499999999999997</v>
      </c>
      <c r="T54" s="279" t="str">
        <f t="shared" si="1"/>
        <v>2028-Graduate</v>
      </c>
      <c r="U54" s="269" t="s">
        <v>307</v>
      </c>
      <c r="V54" s="278">
        <v>2028</v>
      </c>
      <c r="W54" s="276">
        <v>0.13</v>
      </c>
    </row>
    <row r="55" spans="6:23" ht="15.6">
      <c r="F55" s="279" t="str">
        <f>G55&amp;"-"&amp;H65*100</f>
        <v>2026-0</v>
      </c>
      <c r="G55" s="278">
        <v>2026</v>
      </c>
      <c r="H55" s="270">
        <v>0.25</v>
      </c>
      <c r="I55" s="272">
        <v>0.26</v>
      </c>
      <c r="T55" s="279" t="str">
        <f t="shared" si="1"/>
        <v>2028-Undergraduate</v>
      </c>
      <c r="U55" s="277" t="s">
        <v>109</v>
      </c>
      <c r="V55" s="278">
        <v>2028</v>
      </c>
      <c r="W55" s="276">
        <v>0.06</v>
      </c>
    </row>
    <row r="56" spans="6:23" ht="15.6">
      <c r="F56" s="279" t="str">
        <f>G56&amp;"-"&amp;H66*100</f>
        <v>2026-0</v>
      </c>
      <c r="G56" s="278">
        <v>2026</v>
      </c>
      <c r="H56" s="270">
        <v>0</v>
      </c>
      <c r="I56" s="272">
        <v>0.26</v>
      </c>
      <c r="T56" s="279" t="str">
        <f t="shared" si="1"/>
        <v>2029-Post Doctoral</v>
      </c>
      <c r="U56" s="277" t="s">
        <v>345</v>
      </c>
      <c r="V56" s="278">
        <v>2029</v>
      </c>
      <c r="W56" s="273">
        <v>0.26</v>
      </c>
    </row>
    <row r="57" spans="6:23">
      <c r="T57" s="279" t="str">
        <f t="shared" si="1"/>
        <v>2029-IFR Faculty</v>
      </c>
      <c r="U57" s="277" t="s">
        <v>289</v>
      </c>
      <c r="V57" s="278">
        <v>2029</v>
      </c>
      <c r="W57" s="276">
        <v>0.63719999999999999</v>
      </c>
    </row>
    <row r="58" spans="6:23">
      <c r="T58" s="279" t="str">
        <f t="shared" si="1"/>
        <v>2029-Summer Only</v>
      </c>
      <c r="U58" s="277" t="s">
        <v>302</v>
      </c>
      <c r="V58" s="278">
        <v>2029</v>
      </c>
      <c r="W58" s="276">
        <v>0.14000000000000001</v>
      </c>
    </row>
    <row r="59" spans="6:23">
      <c r="T59" s="279" t="str">
        <f t="shared" si="1"/>
        <v>2029-RF Employee</v>
      </c>
      <c r="U59" s="277" t="s">
        <v>306</v>
      </c>
      <c r="V59" s="278">
        <v>2029</v>
      </c>
      <c r="W59" s="276">
        <v>0.41499999999999998</v>
      </c>
    </row>
    <row r="60" spans="6:23">
      <c r="T60" s="279" t="str">
        <f t="shared" si="1"/>
        <v>2029-Graduate</v>
      </c>
      <c r="U60" s="269" t="s">
        <v>307</v>
      </c>
      <c r="V60" s="278">
        <v>2029</v>
      </c>
      <c r="W60" s="276">
        <v>0.13</v>
      </c>
    </row>
    <row r="61" spans="6:23">
      <c r="T61" s="279" t="str">
        <f t="shared" si="1"/>
        <v>2029-Undergraduate</v>
      </c>
      <c r="U61" s="277" t="s">
        <v>109</v>
      </c>
      <c r="V61" s="278">
        <v>2029</v>
      </c>
      <c r="W61" s="276">
        <v>0.06</v>
      </c>
    </row>
  </sheetData>
  <mergeCells count="1">
    <mergeCell ref="A1:D1"/>
  </mergeCells>
  <hyperlinks>
    <hyperlink ref="D7" r:id="rId1"/>
    <hyperlink ref="D6" r:id="rId2"/>
    <hyperlink ref="D5" r:id="rId3"/>
    <hyperlink ref="D4" r:id="rId4"/>
    <hyperlink ref="D3" r:id="rId5"/>
    <hyperlink ref="D9" r:id="rId6"/>
    <hyperlink ref="D10" r:id="rId7"/>
    <hyperlink ref="D8" r:id="rId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Face Page</vt:lpstr>
      <vt:lpstr>Base Budget</vt:lpstr>
      <vt:lpstr>Form Page 4</vt:lpstr>
      <vt:lpstr>Add Form Page 4</vt:lpstr>
      <vt:lpstr>Form Page 5</vt:lpstr>
      <vt:lpstr>Checklist</vt:lpstr>
      <vt:lpstr>LOOKUP</vt:lpstr>
      <vt:lpstr>ApptLookup</vt:lpstr>
      <vt:lpstr>ApptType</vt:lpstr>
      <vt:lpstr>Checklist!FirstIndirect</vt:lpstr>
      <vt:lpstr>FrLookup</vt:lpstr>
      <vt:lpstr>IDCLookupTable</vt:lpstr>
      <vt:lpstr>LocationPercentLookup</vt:lpstr>
      <vt:lpstr>Official</vt:lpstr>
      <vt:lpstr>OfficialLookup</vt:lpstr>
      <vt:lpstr>'Base Budget'!Print_Area</vt:lpstr>
      <vt:lpstr>Checklist!Print_Area</vt:lpstr>
      <vt:lpstr>'Face Page'!Print_Area</vt:lpstr>
      <vt:lpstr>'Form Page 4'!Print_Area</vt:lpstr>
      <vt:lpstr>'Form Page 5'!Print_Area</vt:lpstr>
      <vt:lpstr>'Face Page'!Print_Area_MI</vt:lpstr>
      <vt:lpstr>StartDate</vt:lpstr>
      <vt:lpstr>term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Andria Adler</dc:creator>
  <cp:lastModifiedBy>Alina Azzam-Stroia</cp:lastModifiedBy>
  <cp:lastPrinted>2014-05-08T16:14:48Z</cp:lastPrinted>
  <dcterms:created xsi:type="dcterms:W3CDTF">2014-04-03T18:59:37Z</dcterms:created>
  <dcterms:modified xsi:type="dcterms:W3CDTF">2022-08-31T16:33:56Z</dcterms:modified>
</cp:coreProperties>
</file>